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G:\DATA\EXCEL\WATER\MANAGE\Regulation\PR24\Financial modelling\LTDS bill impacts\"/>
    </mc:Choice>
  </mc:AlternateContent>
  <xr:revisionPtr revIDLastSave="0" documentId="13_ncr:1_{C5B9A6D2-7BA6-42FA-A8F0-1373AF7A3C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puts" sheetId="1" r:id="rId1"/>
    <sheet name="Calculations" sheetId="2" r:id="rId2"/>
    <sheet name="Outputs" sheetId="3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G12" i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F12" i="1"/>
  <c r="E12" i="1"/>
  <c r="D12" i="1"/>
  <c r="C12" i="1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A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D8" i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D7" i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D9" i="1" l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C5" i="2"/>
  <c r="M19" i="2" l="1"/>
  <c r="H2" i="3"/>
  <c r="I2" i="3"/>
  <c r="J2" i="3"/>
  <c r="K2" i="3"/>
  <c r="L2" i="3"/>
  <c r="H2" i="2"/>
  <c r="I2" i="2"/>
  <c r="J2" i="2"/>
  <c r="K2" i="2"/>
  <c r="L2" i="2"/>
  <c r="G2" i="3"/>
  <c r="F2" i="3"/>
  <c r="E2" i="3"/>
  <c r="D2" i="3"/>
  <c r="C2" i="3"/>
  <c r="C19" i="2"/>
  <c r="C10" i="3" s="1"/>
  <c r="N19" i="2" l="1"/>
  <c r="M10" i="3"/>
  <c r="E19" i="2"/>
  <c r="E10" i="3" s="1"/>
  <c r="D19" i="2"/>
  <c r="D10" i="3" s="1"/>
  <c r="N10" i="3" l="1"/>
  <c r="O19" i="2"/>
  <c r="F19" i="2"/>
  <c r="F10" i="3" s="1"/>
  <c r="P19" i="2" l="1"/>
  <c r="O10" i="3"/>
  <c r="G19" i="2"/>
  <c r="G10" i="3" s="1"/>
  <c r="P10" i="3" l="1"/>
  <c r="Q19" i="2"/>
  <c r="H19" i="2"/>
  <c r="H10" i="3" s="1"/>
  <c r="Q10" i="3" l="1"/>
  <c r="R19" i="2"/>
  <c r="I19" i="2"/>
  <c r="I10" i="3" s="1"/>
  <c r="R10" i="3" l="1"/>
  <c r="S19" i="2"/>
  <c r="J19" i="2"/>
  <c r="J10" i="3" s="1"/>
  <c r="S10" i="3" l="1"/>
  <c r="T19" i="2"/>
  <c r="L19" i="2"/>
  <c r="L10" i="3" s="1"/>
  <c r="K19" i="2"/>
  <c r="K10" i="3" s="1"/>
  <c r="T10" i="3" l="1"/>
  <c r="U19" i="2"/>
  <c r="D2" i="2"/>
  <c r="E2" i="2"/>
  <c r="F2" i="2"/>
  <c r="G2" i="2"/>
  <c r="C2" i="2"/>
  <c r="U10" i="3" l="1"/>
  <c r="V19" i="2"/>
  <c r="V10" i="3" l="1"/>
  <c r="W19" i="2"/>
  <c r="W10" i="3" l="1"/>
  <c r="X19" i="2"/>
  <c r="X10" i="3" l="1"/>
  <c r="Y19" i="2"/>
  <c r="Y10" i="3" l="1"/>
  <c r="AA19" i="2"/>
  <c r="Z19" i="2"/>
  <c r="Z10" i="3" l="1"/>
  <c r="AA10" i="3"/>
  <c r="D4" i="1" l="1"/>
  <c r="D3" i="2" l="1"/>
  <c r="D3" i="3" s="1"/>
  <c r="D3" i="1"/>
  <c r="D6" i="2" s="1"/>
  <c r="E4" i="1"/>
  <c r="F4" i="1"/>
  <c r="G4" i="1"/>
  <c r="G3" i="1" s="1"/>
  <c r="G6" i="2" s="1"/>
  <c r="C4" i="1"/>
  <c r="E3" i="2" l="1"/>
  <c r="E3" i="1"/>
  <c r="E6" i="2" s="1"/>
  <c r="F3" i="2"/>
  <c r="F3" i="1"/>
  <c r="F6" i="2" s="1"/>
  <c r="C3" i="2"/>
  <c r="C3" i="3" s="1"/>
  <c r="C3" i="1"/>
  <c r="C6" i="2" s="1"/>
  <c r="C7" i="2" s="1"/>
  <c r="C4" i="3" s="1"/>
  <c r="F3" i="3"/>
  <c r="E3" i="3"/>
  <c r="H4" i="1"/>
  <c r="H3" i="1" s="1"/>
  <c r="G3" i="2"/>
  <c r="C8" i="2" l="1"/>
  <c r="C10" i="2" s="1"/>
  <c r="C12" i="2" s="1"/>
  <c r="G3" i="3"/>
  <c r="I4" i="1"/>
  <c r="I3" i="1" s="1"/>
  <c r="H6" i="2"/>
  <c r="H3" i="2"/>
  <c r="D5" i="2" l="1"/>
  <c r="H3" i="3"/>
  <c r="J4" i="1"/>
  <c r="J3" i="1" s="1"/>
  <c r="I6" i="2"/>
  <c r="I3" i="2"/>
  <c r="D7" i="2"/>
  <c r="D4" i="3" s="1"/>
  <c r="C5" i="3"/>
  <c r="C14" i="2"/>
  <c r="D8" i="2" l="1"/>
  <c r="I3" i="3"/>
  <c r="K4" i="1"/>
  <c r="K3" i="1" s="1"/>
  <c r="J6" i="2"/>
  <c r="J3" i="2"/>
  <c r="C16" i="2"/>
  <c r="C17" i="2" s="1"/>
  <c r="C6" i="3"/>
  <c r="E5" i="2" l="1"/>
  <c r="D10" i="2"/>
  <c r="D12" i="2" s="1"/>
  <c r="C18" i="2"/>
  <c r="C7" i="3"/>
  <c r="C8" i="3" s="1"/>
  <c r="J3" i="3"/>
  <c r="L4" i="1"/>
  <c r="L3" i="1" s="1"/>
  <c r="K6" i="2"/>
  <c r="K3" i="2"/>
  <c r="D5" i="3" l="1"/>
  <c r="D14" i="2"/>
  <c r="E7" i="2"/>
  <c r="E4" i="3" s="1"/>
  <c r="M4" i="1"/>
  <c r="M3" i="1" s="1"/>
  <c r="L6" i="2"/>
  <c r="L3" i="2"/>
  <c r="K3" i="3"/>
  <c r="C20" i="2"/>
  <c r="C9" i="3"/>
  <c r="C11" i="3" s="1"/>
  <c r="C12" i="3" l="1"/>
  <c r="E8" i="2"/>
  <c r="D16" i="2"/>
  <c r="D17" i="2" s="1"/>
  <c r="D6" i="3"/>
  <c r="L3" i="3"/>
  <c r="N4" i="1"/>
  <c r="N3" i="1" s="1"/>
  <c r="M6" i="2"/>
  <c r="M3" i="2"/>
  <c r="F5" i="2" l="1"/>
  <c r="E10" i="2"/>
  <c r="E12" i="2" s="1"/>
  <c r="M3" i="3"/>
  <c r="O4" i="1"/>
  <c r="O3" i="1" s="1"/>
  <c r="N6" i="2"/>
  <c r="N3" i="2"/>
  <c r="D18" i="2"/>
  <c r="D7" i="3"/>
  <c r="D8" i="3" s="1"/>
  <c r="E5" i="3" l="1"/>
  <c r="E14" i="2"/>
  <c r="F7" i="2"/>
  <c r="F4" i="3" s="1"/>
  <c r="N3" i="3"/>
  <c r="P4" i="1"/>
  <c r="P3" i="1" s="1"/>
  <c r="O6" i="2"/>
  <c r="O3" i="2"/>
  <c r="D20" i="2"/>
  <c r="D9" i="3"/>
  <c r="D11" i="3" s="1"/>
  <c r="D12" i="3" l="1"/>
  <c r="F8" i="2"/>
  <c r="E6" i="3"/>
  <c r="E16" i="2"/>
  <c r="E17" i="2" s="1"/>
  <c r="O3" i="3"/>
  <c r="Q4" i="1"/>
  <c r="Q3" i="1" s="1"/>
  <c r="P6" i="2"/>
  <c r="P3" i="2"/>
  <c r="E18" i="2" l="1"/>
  <c r="E7" i="3"/>
  <c r="E8" i="3" s="1"/>
  <c r="G5" i="2"/>
  <c r="F10" i="2"/>
  <c r="F12" i="2" s="1"/>
  <c r="P3" i="3"/>
  <c r="R4" i="1"/>
  <c r="R3" i="1" s="1"/>
  <c r="Q6" i="2"/>
  <c r="Q3" i="2"/>
  <c r="F14" i="2" l="1"/>
  <c r="F6" i="3" s="1"/>
  <c r="F5" i="3"/>
  <c r="G7" i="2"/>
  <c r="G4" i="3" s="1"/>
  <c r="E20" i="2"/>
  <c r="E9" i="3"/>
  <c r="E11" i="3" s="1"/>
  <c r="Q3" i="3"/>
  <c r="S4" i="1"/>
  <c r="S3" i="1" s="1"/>
  <c r="R6" i="2"/>
  <c r="R3" i="2"/>
  <c r="E12" i="3" l="1"/>
  <c r="G8" i="2"/>
  <c r="F16" i="2"/>
  <c r="F17" i="2" s="1"/>
  <c r="R3" i="3"/>
  <c r="T4" i="1"/>
  <c r="T3" i="1" s="1"/>
  <c r="S6" i="2"/>
  <c r="S3" i="2"/>
  <c r="H5" i="2" l="1"/>
  <c r="G10" i="2"/>
  <c r="G12" i="2" s="1"/>
  <c r="F18" i="2"/>
  <c r="F7" i="3"/>
  <c r="F8" i="3" s="1"/>
  <c r="U4" i="1"/>
  <c r="U3" i="1" s="1"/>
  <c r="T6" i="2"/>
  <c r="T3" i="2"/>
  <c r="S3" i="3"/>
  <c r="G14" i="2" l="1"/>
  <c r="G5" i="3"/>
  <c r="H7" i="2"/>
  <c r="H4" i="3" s="1"/>
  <c r="F20" i="2"/>
  <c r="F9" i="3"/>
  <c r="F11" i="3" s="1"/>
  <c r="T3" i="3"/>
  <c r="V4" i="1"/>
  <c r="V3" i="1" s="1"/>
  <c r="U6" i="2"/>
  <c r="U3" i="2"/>
  <c r="F12" i="3" l="1"/>
  <c r="H8" i="2"/>
  <c r="I5" i="2" s="1"/>
  <c r="I7" i="2" s="1"/>
  <c r="I4" i="3" s="1"/>
  <c r="G16" i="2"/>
  <c r="G17" i="2" s="1"/>
  <c r="G6" i="3"/>
  <c r="W4" i="1"/>
  <c r="W3" i="1" s="1"/>
  <c r="V6" i="2"/>
  <c r="V3" i="2"/>
  <c r="U3" i="3"/>
  <c r="H10" i="2" l="1"/>
  <c r="H12" i="2" s="1"/>
  <c r="H14" i="2" s="1"/>
  <c r="H6" i="3" s="1"/>
  <c r="I8" i="2"/>
  <c r="G18" i="2"/>
  <c r="G7" i="3"/>
  <c r="G8" i="3" s="1"/>
  <c r="V3" i="3"/>
  <c r="X4" i="1"/>
  <c r="X3" i="1" s="1"/>
  <c r="W6" i="2"/>
  <c r="W3" i="2"/>
  <c r="H16" i="2" l="1"/>
  <c r="H17" i="2" s="1"/>
  <c r="H5" i="3"/>
  <c r="I10" i="2"/>
  <c r="I12" i="2" s="1"/>
  <c r="J5" i="2"/>
  <c r="H18" i="2"/>
  <c r="H7" i="3"/>
  <c r="G20" i="2"/>
  <c r="G9" i="3"/>
  <c r="G11" i="3" s="1"/>
  <c r="W3" i="3"/>
  <c r="Y4" i="1"/>
  <c r="Y3" i="1" s="1"/>
  <c r="X6" i="2"/>
  <c r="X3" i="2"/>
  <c r="H8" i="3" l="1"/>
  <c r="G12" i="3"/>
  <c r="J7" i="2"/>
  <c r="J4" i="3" s="1"/>
  <c r="I14" i="2"/>
  <c r="I6" i="3" s="1"/>
  <c r="I5" i="3"/>
  <c r="H9" i="3"/>
  <c r="H11" i="3" s="1"/>
  <c r="H20" i="2"/>
  <c r="Z4" i="1"/>
  <c r="Z3" i="1" s="1"/>
  <c r="Y6" i="2"/>
  <c r="Y3" i="2"/>
  <c r="X3" i="3"/>
  <c r="H12" i="3" l="1"/>
  <c r="I16" i="2"/>
  <c r="I17" i="2" s="1"/>
  <c r="I18" i="2" s="1"/>
  <c r="J8" i="2"/>
  <c r="Y3" i="3"/>
  <c r="AA4" i="1"/>
  <c r="AA3" i="1" s="1"/>
  <c r="Z6" i="2"/>
  <c r="Z3" i="2"/>
  <c r="I7" i="3" l="1"/>
  <c r="I8" i="3" s="1"/>
  <c r="J10" i="2"/>
  <c r="J12" i="2" s="1"/>
  <c r="K5" i="2"/>
  <c r="I9" i="3"/>
  <c r="I11" i="3" s="1"/>
  <c r="I20" i="2"/>
  <c r="Z3" i="3"/>
  <c r="AA6" i="2"/>
  <c r="AA3" i="2"/>
  <c r="AA3" i="3" s="1"/>
  <c r="I12" i="3" l="1"/>
  <c r="K7" i="2"/>
  <c r="K4" i="3" s="1"/>
  <c r="J14" i="2"/>
  <c r="J6" i="3" s="1"/>
  <c r="J5" i="3"/>
  <c r="J16" i="2" l="1"/>
  <c r="J17" i="2" s="1"/>
  <c r="K8" i="2"/>
  <c r="L5" i="2" l="1"/>
  <c r="K10" i="2"/>
  <c r="K12" i="2" s="1"/>
  <c r="J18" i="2"/>
  <c r="J7" i="3"/>
  <c r="J8" i="3" s="1"/>
  <c r="J20" i="2" l="1"/>
  <c r="J9" i="3"/>
  <c r="J11" i="3" s="1"/>
  <c r="K14" i="2"/>
  <c r="K6" i="3" s="1"/>
  <c r="K5" i="3"/>
  <c r="L7" i="2"/>
  <c r="L4" i="3" s="1"/>
  <c r="J12" i="3" l="1"/>
  <c r="L8" i="2"/>
  <c r="K16" i="2"/>
  <c r="K17" i="2" s="1"/>
  <c r="K18" i="2" l="1"/>
  <c r="K7" i="3"/>
  <c r="K8" i="3" s="1"/>
  <c r="M5" i="2"/>
  <c r="L10" i="2"/>
  <c r="L12" i="2" s="1"/>
  <c r="M7" i="2" l="1"/>
  <c r="M4" i="3" s="1"/>
  <c r="L14" i="2"/>
  <c r="L6" i="3" s="1"/>
  <c r="L5" i="3"/>
  <c r="K9" i="3"/>
  <c r="K11" i="3" s="1"/>
  <c r="K20" i="2"/>
  <c r="K12" i="3" l="1"/>
  <c r="L16" i="2"/>
  <c r="L17" i="2" s="1"/>
  <c r="M8" i="2"/>
  <c r="N5" i="2" l="1"/>
  <c r="M10" i="2"/>
  <c r="M12" i="2" s="1"/>
  <c r="L18" i="2"/>
  <c r="L7" i="3"/>
  <c r="L8" i="3" s="1"/>
  <c r="L20" i="2" l="1"/>
  <c r="L9" i="3"/>
  <c r="L11" i="3" s="1"/>
  <c r="M5" i="3"/>
  <c r="M14" i="2"/>
  <c r="M6" i="3" s="1"/>
  <c r="N7" i="2"/>
  <c r="N4" i="3" s="1"/>
  <c r="L12" i="3" l="1"/>
  <c r="M16" i="2"/>
  <c r="M17" i="2" s="1"/>
  <c r="M18" i="2" s="1"/>
  <c r="N8" i="2"/>
  <c r="M7" i="3" l="1"/>
  <c r="M8" i="3" s="1"/>
  <c r="O5" i="2"/>
  <c r="N10" i="2"/>
  <c r="N12" i="2" s="1"/>
  <c r="M9" i="3"/>
  <c r="M11" i="3" s="1"/>
  <c r="M20" i="2"/>
  <c r="M12" i="3" l="1"/>
  <c r="N14" i="2"/>
  <c r="N6" i="3" s="1"/>
  <c r="N5" i="3"/>
  <c r="O7" i="2"/>
  <c r="O4" i="3" s="1"/>
  <c r="N16" i="2" l="1"/>
  <c r="N17" i="2" s="1"/>
  <c r="N18" i="2" s="1"/>
  <c r="O8" i="2"/>
  <c r="N7" i="3" l="1"/>
  <c r="N8" i="3" s="1"/>
  <c r="P5" i="2"/>
  <c r="O10" i="2"/>
  <c r="O12" i="2" s="1"/>
  <c r="N20" i="2"/>
  <c r="N9" i="3"/>
  <c r="N11" i="3" s="1"/>
  <c r="N12" i="3" l="1"/>
  <c r="O5" i="3"/>
  <c r="O14" i="2"/>
  <c r="O6" i="3" s="1"/>
  <c r="P7" i="2"/>
  <c r="P4" i="3" s="1"/>
  <c r="P8" i="2" l="1"/>
  <c r="Q5" i="2" s="1"/>
  <c r="Q7" i="2" s="1"/>
  <c r="Q4" i="3" s="1"/>
  <c r="O16" i="2"/>
  <c r="O17" i="2" s="1"/>
  <c r="P10" i="2" l="1"/>
  <c r="P12" i="2" s="1"/>
  <c r="P5" i="3" s="1"/>
  <c r="O7" i="3"/>
  <c r="O8" i="3" s="1"/>
  <c r="O18" i="2"/>
  <c r="Q8" i="2"/>
  <c r="P14" i="2" l="1"/>
  <c r="P6" i="3" s="1"/>
  <c r="R5" i="2"/>
  <c r="Q10" i="2"/>
  <c r="Q12" i="2" s="1"/>
  <c r="O20" i="2"/>
  <c r="O9" i="3"/>
  <c r="O11" i="3" s="1"/>
  <c r="O12" i="3" l="1"/>
  <c r="P16" i="2"/>
  <c r="P17" i="2" s="1"/>
  <c r="Q5" i="3"/>
  <c r="Q14" i="2"/>
  <c r="Q6" i="3" s="1"/>
  <c r="R7" i="2"/>
  <c r="R4" i="3" s="1"/>
  <c r="P18" i="2" l="1"/>
  <c r="P7" i="3"/>
  <c r="P8" i="3" s="1"/>
  <c r="R8" i="2"/>
  <c r="S5" i="2" s="1"/>
  <c r="S7" i="2" s="1"/>
  <c r="S4" i="3" s="1"/>
  <c r="Q16" i="2"/>
  <c r="Q17" i="2" s="1"/>
  <c r="Q7" i="3" s="1"/>
  <c r="Q8" i="3" s="1"/>
  <c r="R10" i="2" l="1"/>
  <c r="R12" i="2" s="1"/>
  <c r="P20" i="2"/>
  <c r="P9" i="3"/>
  <c r="P11" i="3" s="1"/>
  <c r="Q18" i="2"/>
  <c r="Q9" i="3" s="1"/>
  <c r="Q11" i="3" s="1"/>
  <c r="Q12" i="3" s="1"/>
  <c r="S8" i="2"/>
  <c r="R5" i="3"/>
  <c r="R14" i="2"/>
  <c r="R6" i="3" s="1"/>
  <c r="P12" i="3" l="1"/>
  <c r="Q20" i="2"/>
  <c r="R16" i="2"/>
  <c r="R17" i="2" s="1"/>
  <c r="T5" i="2"/>
  <c r="S10" i="2"/>
  <c r="S12" i="2" s="1"/>
  <c r="S5" i="3" l="1"/>
  <c r="S14" i="2"/>
  <c r="S6" i="3" s="1"/>
  <c r="T7" i="2"/>
  <c r="T4" i="3" s="1"/>
  <c r="R7" i="3"/>
  <c r="R8" i="3" s="1"/>
  <c r="R18" i="2"/>
  <c r="S16" i="2" l="1"/>
  <c r="S17" i="2" s="1"/>
  <c r="S7" i="3" s="1"/>
  <c r="S8" i="3" s="1"/>
  <c r="R20" i="2"/>
  <c r="R9" i="3"/>
  <c r="R11" i="3" s="1"/>
  <c r="T8" i="2"/>
  <c r="R12" i="3" l="1"/>
  <c r="S18" i="2"/>
  <c r="S20" i="2" s="1"/>
  <c r="U5" i="2"/>
  <c r="T10" i="2"/>
  <c r="T12" i="2" s="1"/>
  <c r="S9" i="3" l="1"/>
  <c r="S11" i="3" s="1"/>
  <c r="T5" i="3"/>
  <c r="T14" i="2"/>
  <c r="T6" i="3" s="1"/>
  <c r="U7" i="2"/>
  <c r="U4" i="3" s="1"/>
  <c r="S12" i="3" l="1"/>
  <c r="U8" i="2"/>
  <c r="V5" i="2" s="1"/>
  <c r="V7" i="2" s="1"/>
  <c r="V4" i="3" s="1"/>
  <c r="T16" i="2"/>
  <c r="T17" i="2" s="1"/>
  <c r="T7" i="3" s="1"/>
  <c r="T8" i="3" s="1"/>
  <c r="T18" i="2" l="1"/>
  <c r="U10" i="2"/>
  <c r="U12" i="2" s="1"/>
  <c r="U14" i="2" s="1"/>
  <c r="U6" i="3" s="1"/>
  <c r="V8" i="2"/>
  <c r="T20" i="2"/>
  <c r="T9" i="3"/>
  <c r="T11" i="3" s="1"/>
  <c r="T12" i="3" l="1"/>
  <c r="U5" i="3"/>
  <c r="U16" i="2"/>
  <c r="U17" i="2" s="1"/>
  <c r="U18" i="2" s="1"/>
  <c r="W5" i="2"/>
  <c r="V10" i="2"/>
  <c r="V12" i="2" s="1"/>
  <c r="U7" i="3" l="1"/>
  <c r="U8" i="3" s="1"/>
  <c r="V14" i="2"/>
  <c r="V6" i="3" s="1"/>
  <c r="V5" i="3"/>
  <c r="W7" i="2"/>
  <c r="W4" i="3" s="1"/>
  <c r="U9" i="3"/>
  <c r="U11" i="3" s="1"/>
  <c r="U20" i="2"/>
  <c r="U12" i="3" l="1"/>
  <c r="W8" i="2"/>
  <c r="V16" i="2"/>
  <c r="V17" i="2" s="1"/>
  <c r="V18" i="2" l="1"/>
  <c r="V7" i="3"/>
  <c r="V8" i="3" s="1"/>
  <c r="X5" i="2"/>
  <c r="W10" i="2"/>
  <c r="W12" i="2" s="1"/>
  <c r="W14" i="2" l="1"/>
  <c r="W6" i="3" s="1"/>
  <c r="W5" i="3"/>
  <c r="X7" i="2"/>
  <c r="X4" i="3" s="1"/>
  <c r="V20" i="2"/>
  <c r="V9" i="3"/>
  <c r="V11" i="3" s="1"/>
  <c r="V12" i="3" l="1"/>
  <c r="X8" i="2"/>
  <c r="Y5" i="2" s="1"/>
  <c r="Y7" i="2" s="1"/>
  <c r="Y4" i="3" s="1"/>
  <c r="W16" i="2"/>
  <c r="W17" i="2" s="1"/>
  <c r="X10" i="2" l="1"/>
  <c r="X12" i="2" s="1"/>
  <c r="X5" i="3" s="1"/>
  <c r="Y8" i="2"/>
  <c r="W18" i="2"/>
  <c r="W7" i="3"/>
  <c r="W8" i="3" s="1"/>
  <c r="X14" i="2" l="1"/>
  <c r="X6" i="3" s="1"/>
  <c r="W9" i="3"/>
  <c r="W11" i="3" s="1"/>
  <c r="W20" i="2"/>
  <c r="Z5" i="2"/>
  <c r="Y10" i="2"/>
  <c r="Y12" i="2" s="1"/>
  <c r="X16" i="2" l="1"/>
  <c r="X17" i="2" s="1"/>
  <c r="X18" i="2" s="1"/>
  <c r="W12" i="3"/>
  <c r="Y5" i="3"/>
  <c r="Y14" i="2"/>
  <c r="Y6" i="3" s="1"/>
  <c r="Z7" i="2"/>
  <c r="Z4" i="3" s="1"/>
  <c r="X7" i="3" l="1"/>
  <c r="X8" i="3" s="1"/>
  <c r="X20" i="2"/>
  <c r="X9" i="3"/>
  <c r="X11" i="3" s="1"/>
  <c r="Z8" i="2"/>
  <c r="Y16" i="2"/>
  <c r="Y17" i="2" s="1"/>
  <c r="X12" i="3" l="1"/>
  <c r="Y7" i="3"/>
  <c r="Y8" i="3" s="1"/>
  <c r="Y18" i="2"/>
  <c r="AA5" i="2"/>
  <c r="Z10" i="2"/>
  <c r="Z12" i="2" s="1"/>
  <c r="AA7" i="2" l="1"/>
  <c r="AA4" i="3" s="1"/>
  <c r="Z14" i="2"/>
  <c r="Z6" i="3" s="1"/>
  <c r="Z5" i="3"/>
  <c r="Y9" i="3"/>
  <c r="Y11" i="3" s="1"/>
  <c r="Y20" i="2"/>
  <c r="Y12" i="3" l="1"/>
  <c r="AA8" i="2"/>
  <c r="AA10" i="2" s="1"/>
  <c r="AA12" i="2" s="1"/>
  <c r="AA14" i="2" s="1"/>
  <c r="AA6" i="3" s="1"/>
  <c r="Z16" i="2"/>
  <c r="Z17" i="2" s="1"/>
  <c r="AA5" i="3" l="1"/>
  <c r="AA16" i="2"/>
  <c r="AA17" i="2" s="1"/>
  <c r="Z7" i="3"/>
  <c r="Z8" i="3" s="1"/>
  <c r="Z18" i="2"/>
  <c r="Z20" i="2" l="1"/>
  <c r="Z9" i="3"/>
  <c r="Z11" i="3" s="1"/>
  <c r="AA7" i="3"/>
  <c r="AA8" i="3" s="1"/>
  <c r="AA18" i="2"/>
  <c r="Z12" i="3" l="1"/>
  <c r="AA20" i="2"/>
  <c r="AA9" i="3"/>
  <c r="AA11" i="3" s="1"/>
  <c r="AA12" i="3" s="1"/>
</calcChain>
</file>

<file path=xl/sharedStrings.xml><?xml version="1.0" encoding="utf-8"?>
<sst xmlns="http://schemas.openxmlformats.org/spreadsheetml/2006/main" count="59" uniqueCount="52">
  <si>
    <t>Capital Expenditure</t>
  </si>
  <si>
    <t>Operating Expenditure</t>
  </si>
  <si>
    <t>Asset life</t>
  </si>
  <si>
    <t>RCV run-off</t>
  </si>
  <si>
    <t>% return on equity</t>
  </si>
  <si>
    <t>Notional gearing</t>
  </si>
  <si>
    <t>Allowed return</t>
  </si>
  <si>
    <t>Tax rate</t>
  </si>
  <si>
    <t>Operating costs</t>
  </si>
  <si>
    <t>Opening RCV</t>
  </si>
  <si>
    <t>Additions</t>
  </si>
  <si>
    <t>RCV run off</t>
  </si>
  <si>
    <t>Closing RCV</t>
  </si>
  <si>
    <t>Return on RCV</t>
  </si>
  <si>
    <t>Average RCV</t>
  </si>
  <si>
    <t>Tax</t>
  </si>
  <si>
    <t>Wholesale revenue</t>
  </si>
  <si>
    <t>Customer numbers</t>
  </si>
  <si>
    <t>Retail margin</t>
  </si>
  <si>
    <t>Total revenue including retail margin</t>
  </si>
  <si>
    <t>Household proportion</t>
  </si>
  <si>
    <t>Bill impact</t>
  </si>
  <si>
    <t>Total revenue</t>
  </si>
  <si>
    <t>Number of customers</t>
  </si>
  <si>
    <t>Bill impact for household customers</t>
  </si>
  <si>
    <t>RCV midnight adjustment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</si>
  <si>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</si>
  <si>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</si>
  <si>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</si>
  <si>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</si>
  <si>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</si>
  <si>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</si>
  <si>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</si>
  <si>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</si>
  <si>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</si>
  <si>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</si>
  <si>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</si>
  <si>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</si>
  <si>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</si>
  <si>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</si>
  <si>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</si>
  <si>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</si>
  <si>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</si>
  <si>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</si>
  <si>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</si>
  <si>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</si>
  <si>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</si>
  <si>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</si>
  <si>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</si>
  <si>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</si>
  <si>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</si>
  <si>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Annual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</si>
</sst>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#,##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2" fontId="0" fillId="0" borderId="0" xfId="0" applyNumberFormat="1"/>
    <xf numFmtId="165" fontId="0" fillId="0" borderId="0" xfId="0" applyNumberFormat="1"/>
    <xf numFmtId="165" fontId="0" fillId="0" borderId="1" xfId="0" applyNumberFormat="1" applyBorder="1"/>
    <xf numFmtId="10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center"/>
    </xf>
    <xf numFmtId="166" fontId="0" fillId="0" borderId="0" xfId="0" applyNumberFormat="1"/>
    <xf numFmtId="1" fontId="0" fillId="0" borderId="0" xfId="0" applyNumberFormat="1"/>
    <xf numFmtId="0" fontId="2" fillId="0" borderId="0" xfId="0" quotePrefix="1" applyFont="1" applyAlignment="1">
      <alignment horizontal="center"/>
    </xf>
    <xf numFmtId="164" fontId="0" fillId="0" borderId="0" xfId="0" applyNumberFormat="1"/>
    <xf numFmtId="0" fontId="2" fillId="0" borderId="0" xfId="0" applyFont="1"/>
    <xf numFmtId="2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outhstaffordshireplc.sharepoint.com/sites/PR24/Shared%20Documents/General/LTDS%20&amp;%20Looking%20to%20the%20Future%20(prev%20SDS)/SSC%20PR24-LTDS%20tables_DRAFT%20.xlsb" TargetMode="External"/><Relationship Id="rId1" Type="http://schemas.openxmlformats.org/officeDocument/2006/relationships/externalLinkPath" Target="https://southstaffordshireplc.sharepoint.com/sites/PR24/Shared%20Documents/General/LTDS%20&amp;%20Looking%20to%20the%20Future%20(prev%20SDS)/SSC%20PR24-LTDS%20tables_DRAFT%20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ATA\EXCEL\WATER\MANAGE\Regulation\PR24\Financial%20modelling\FINAL%20MODELLING\003%20-%2013_Sep\PR24-BP-tables-V6-Publish_9.0c.xlsb" TargetMode="External"/><Relationship Id="rId1" Type="http://schemas.openxmlformats.org/officeDocument/2006/relationships/externalLinkPath" Target="/DATA/EXCEL/WATER/MANAGE/Regulation/PR24/Financial%20modelling/FINAL%20MODELLING/003%20-%2013_Sep/PR24-BP-tables-V6-Publish_9.0c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ATA\EXCEL\WATER\MANAGE\Regulation\PR24\Financial%20modelling\FINAL%20MODELLING\003%20-%2013_Sep\FM_Base%20post%20FM%20v9.0c%20baseline.xlsm" TargetMode="External"/><Relationship Id="rId1" Type="http://schemas.openxmlformats.org/officeDocument/2006/relationships/externalLinkPath" Target="/DATA/EXCEL/WATER/MANAGE/Regulation/PR24/Financial%20modelling/FINAL%20MODELLING/003%20-%2013_Sep/FM_Base%20post%20FM%20v9.0c%20baselin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ut_OUT"/>
      <sheetName val="fOut_OUT8"/>
      <sheetName val="fOut_RR"/>
      <sheetName val="fOut_CW"/>
      <sheetName val="fOut_CW_MAN"/>
      <sheetName val="fOut_CWW"/>
      <sheetName val="fOut_CWW_MAN"/>
      <sheetName val="fOut_RES"/>
      <sheetName val="fOut_BIO"/>
      <sheetName val="fOut_RET"/>
      <sheetName val="fOut_RET_MAN"/>
      <sheetName val="fOut_DS"/>
      <sheetName val="fOut_DS_MAN"/>
      <sheetName val="fOut_LS"/>
      <sheetName val="fOut_LS_MAN"/>
      <sheetName val="fOut_SUP"/>
      <sheetName val="fOut_SUP_MAN"/>
      <sheetName val="fOut_SUM"/>
      <sheetName val="fOut_PD"/>
      <sheetName val="fOut_PD_MAN"/>
      <sheetName val="fOut_APR"/>
      <sheetName val="Introduction"/>
      <sheetName val="Changes Log"/>
      <sheetName val="Validation"/>
      <sheetName val="Lists"/>
      <sheetName val="PC lists"/>
      <sheetName val="PC info"/>
      <sheetName val="OUT &gt;&gt;"/>
      <sheetName val="OUT1"/>
      <sheetName val="OUT2"/>
      <sheetName val="OUT3"/>
      <sheetName val="OUT4"/>
      <sheetName val="OUT5"/>
      <sheetName val="OUT6"/>
      <sheetName val="OUT7"/>
      <sheetName val="OUT8"/>
      <sheetName val="OUT9"/>
      <sheetName val="OUT10"/>
      <sheetName val="RR &gt;&gt;"/>
      <sheetName val="RR1"/>
      <sheetName val="RR2"/>
      <sheetName val="RR3"/>
      <sheetName val="RR4"/>
      <sheetName val="RR5"/>
      <sheetName val="RR6"/>
      <sheetName val="RR7"/>
      <sheetName val="RR8"/>
      <sheetName val="RR9"/>
      <sheetName val="RR10"/>
      <sheetName val="RR11"/>
      <sheetName val="RR12"/>
      <sheetName val="RR13"/>
      <sheetName val="RR14"/>
      <sheetName val="RR15"/>
      <sheetName val="RR16"/>
      <sheetName val="RR17"/>
      <sheetName val="RR18"/>
      <sheetName val="RR19"/>
      <sheetName val="RR20"/>
      <sheetName val="RR21"/>
      <sheetName val="RR22"/>
      <sheetName val="RR23"/>
      <sheetName val="RR24"/>
      <sheetName val="RR25"/>
      <sheetName val="RR26"/>
      <sheetName val="RR27"/>
      <sheetName val="RR27a"/>
      <sheetName val="RR28"/>
      <sheetName val="RR29"/>
      <sheetName val="RR30"/>
      <sheetName val="CW &gt;&gt;"/>
      <sheetName val="CW1"/>
      <sheetName val="CW1a"/>
      <sheetName val="CW2"/>
      <sheetName val="CW3"/>
      <sheetName val="CW4"/>
      <sheetName val="CW4a"/>
      <sheetName val="CW5"/>
      <sheetName val="CW6"/>
      <sheetName val="CW6a"/>
      <sheetName val="CW7"/>
      <sheetName val="CW7a"/>
      <sheetName val="CW8"/>
      <sheetName val="CW9"/>
      <sheetName val="CW10"/>
      <sheetName val="CW11"/>
      <sheetName val="CW12"/>
      <sheetName val="CW13"/>
      <sheetName val="CW14"/>
      <sheetName val="CW15"/>
      <sheetName val="CW16"/>
      <sheetName val="CW17"/>
      <sheetName val="CW18"/>
      <sheetName val="CW19"/>
      <sheetName val="CW20"/>
      <sheetName val="CW21"/>
      <sheetName val="CWW &gt;&gt;"/>
      <sheetName val="CWW1"/>
      <sheetName val="CWW1a"/>
      <sheetName val="CWW2"/>
      <sheetName val="CWW3"/>
      <sheetName val="CWW4"/>
      <sheetName val="CWW5"/>
      <sheetName val="CWW6"/>
      <sheetName val="CWW6a"/>
      <sheetName val="CWW7a"/>
      <sheetName val="CWW7b"/>
      <sheetName val="CWW7c"/>
      <sheetName val="CWW8"/>
      <sheetName val="CWW8a"/>
      <sheetName val="CWW9"/>
      <sheetName val="CWW10"/>
      <sheetName val="CWW11"/>
      <sheetName val="CWW12"/>
      <sheetName val="CWW13"/>
      <sheetName val="CWW14"/>
      <sheetName val="CWW15"/>
      <sheetName val="CWW16"/>
      <sheetName val="CWW17"/>
      <sheetName val="CWW18"/>
      <sheetName val="CWW19"/>
      <sheetName val="CWW20"/>
      <sheetName val="CWW20a"/>
      <sheetName val="CWW21"/>
      <sheetName val="CWW22"/>
      <sheetName val="RES &gt;&gt;"/>
      <sheetName val="RES1"/>
      <sheetName val="BIO &gt;&gt;"/>
      <sheetName val="BIO1"/>
      <sheetName val="BIO2"/>
      <sheetName val="BIO3a"/>
      <sheetName val="BIO3b"/>
      <sheetName val="BIO4"/>
      <sheetName val="BIO5"/>
      <sheetName val="BIO6"/>
      <sheetName val="RET &gt;&gt;"/>
      <sheetName val="RET1"/>
      <sheetName val="RET1a"/>
      <sheetName val="RET2"/>
      <sheetName val="RET3"/>
      <sheetName val="RET4"/>
      <sheetName val="DS &gt;&gt;"/>
      <sheetName val="DS1e"/>
      <sheetName val="DS1w"/>
      <sheetName val="DS2e"/>
      <sheetName val="DS2w"/>
      <sheetName val="DS3"/>
      <sheetName val="DS4"/>
      <sheetName val="DS5"/>
      <sheetName val="DS6"/>
      <sheetName val="LS &gt;&gt;"/>
      <sheetName val="LS1"/>
      <sheetName val="LS2"/>
      <sheetName val="LS3"/>
      <sheetName val="LS3a (high CC)"/>
      <sheetName val="LS3b (low tech)"/>
      <sheetName val="LS3c"/>
      <sheetName val="LS3d"/>
      <sheetName val="LS3e"/>
      <sheetName val="LS3f"/>
      <sheetName val="LS3g"/>
      <sheetName val="LS3h"/>
      <sheetName val="LS3i"/>
      <sheetName val="LS4"/>
      <sheetName val="LS4a"/>
      <sheetName val="LS4b"/>
      <sheetName val="LS4c"/>
      <sheetName val="LS4d"/>
      <sheetName val="LS4e"/>
      <sheetName val="LS4f"/>
      <sheetName val="LS4g"/>
      <sheetName val="LS4h"/>
      <sheetName val="LS4i"/>
      <sheetName val="LS5"/>
      <sheetName val="LS6"/>
      <sheetName val="LS7"/>
      <sheetName val="SUP &gt;&gt;"/>
      <sheetName val="SUP1A"/>
      <sheetName val="SUP1B"/>
      <sheetName val="SUP4"/>
      <sheetName val="SUP5"/>
      <sheetName val="SUP6"/>
      <sheetName val="SUP7"/>
      <sheetName val="SUP8"/>
      <sheetName val="SUP9"/>
      <sheetName val="SUP10"/>
      <sheetName val="SUP11"/>
      <sheetName val="SUP12"/>
      <sheetName val="SUP13"/>
      <sheetName val="SUP14"/>
      <sheetName val="SUP15"/>
      <sheetName val="SUM &gt;&gt;"/>
      <sheetName val="SUM1"/>
      <sheetName val="SUM2"/>
      <sheetName val="SUM3"/>
      <sheetName val="SUM4"/>
      <sheetName val="PD &gt;&gt;"/>
      <sheetName val="PD1"/>
      <sheetName val="PD2"/>
      <sheetName val="PD3"/>
      <sheetName val="PD4"/>
      <sheetName val="PD5"/>
      <sheetName val="PD6"/>
      <sheetName val="PD7"/>
      <sheetName val="PD7a"/>
      <sheetName val="PD8"/>
      <sheetName val="PD9"/>
      <sheetName val="PD10"/>
      <sheetName val="PD11"/>
      <sheetName val="PD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>
        <row r="53">
          <cell r="K53">
            <v>22.428392000000002</v>
          </cell>
        </row>
      </sheetData>
      <sheetData sheetId="154">
        <row r="58">
          <cell r="E58">
            <v>19.592399999999998</v>
          </cell>
          <cell r="F58">
            <v>29.009999999999998</v>
          </cell>
          <cell r="G58">
            <v>34.360999999999997</v>
          </cell>
          <cell r="H58">
            <v>40.325999999999993</v>
          </cell>
          <cell r="I58">
            <v>26.810999999999996</v>
          </cell>
          <cell r="J58">
            <v>22.428392000000002</v>
          </cell>
          <cell r="K58">
            <v>38.428392000000009</v>
          </cell>
          <cell r="L58">
            <v>38.028759500000007</v>
          </cell>
          <cell r="M58">
            <v>41.222551250000002</v>
          </cell>
          <cell r="N58">
            <v>44.222551250000002</v>
          </cell>
          <cell r="O58">
            <v>149.56287927869562</v>
          </cell>
          <cell r="P58">
            <v>159.04626439801319</v>
          </cell>
          <cell r="Q58">
            <v>130.44772323075262</v>
          </cell>
        </row>
      </sheetData>
      <sheetData sheetId="155">
        <row r="58">
          <cell r="E58">
            <v>19.592399999999998</v>
          </cell>
        </row>
      </sheetData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ut_OUT"/>
      <sheetName val="fOut_OUT8"/>
      <sheetName val="fOut_RR"/>
      <sheetName val="fOut_CW"/>
      <sheetName val="fOut_CW_MAN"/>
      <sheetName val="fOut_CWW"/>
      <sheetName val="fOut_CWW_MAN"/>
      <sheetName val="fOut_RES"/>
      <sheetName val="fOut_BIO"/>
      <sheetName val="fOut_RET"/>
      <sheetName val="fOut_RET_MAN"/>
      <sheetName val="fOut_DS"/>
      <sheetName val="fOut_DS_MAN"/>
      <sheetName val="fOut_LS"/>
      <sheetName val="fOut_LS_MAN"/>
      <sheetName val="fOut_SUP"/>
      <sheetName val="fOut_SUP_MAN"/>
      <sheetName val="fOut_SUM"/>
      <sheetName val="fOut_PD"/>
      <sheetName val="fOut_PD_MAN"/>
      <sheetName val="fOut_APR"/>
      <sheetName val="Introduction"/>
      <sheetName val="Changes Log"/>
      <sheetName val="Validation"/>
      <sheetName val="Lists"/>
      <sheetName val="PC lists"/>
      <sheetName val="PC info"/>
      <sheetName val="OUT &gt;&gt;"/>
      <sheetName val="OUT1"/>
      <sheetName val="OUT2"/>
      <sheetName val="OUT3"/>
      <sheetName val="OUT4"/>
      <sheetName val="OUT5"/>
      <sheetName val="OUT6"/>
      <sheetName val="OUT7"/>
      <sheetName val="OUT8"/>
      <sheetName val="OUT9"/>
      <sheetName val="OUT10"/>
      <sheetName val="RR &gt;&gt;"/>
      <sheetName val="RR1"/>
      <sheetName val="RR2"/>
      <sheetName val="RR3"/>
      <sheetName val="RR4"/>
      <sheetName val="RR5"/>
      <sheetName val="RR6"/>
      <sheetName val="RR7"/>
      <sheetName val="RR8"/>
      <sheetName val="RR9"/>
      <sheetName val="RR10"/>
      <sheetName val="RR11"/>
      <sheetName val="RR12"/>
      <sheetName val="RR13"/>
      <sheetName val="RR14"/>
      <sheetName val="RR15"/>
      <sheetName val="RR16"/>
      <sheetName val="RR17"/>
      <sheetName val="RR18"/>
      <sheetName val="RR19"/>
      <sheetName val="RR20"/>
      <sheetName val="RR21"/>
      <sheetName val="RR22"/>
      <sheetName val="RR23"/>
      <sheetName val="RR24"/>
      <sheetName val="RR25"/>
      <sheetName val="RR26"/>
      <sheetName val="RR27"/>
      <sheetName val="RR27a"/>
      <sheetName val="RR28"/>
      <sheetName val="RR29"/>
      <sheetName val="RR30"/>
      <sheetName val="CW &gt;&gt;"/>
      <sheetName val="CW1"/>
      <sheetName val="CW1a"/>
      <sheetName val="CW2"/>
      <sheetName val="CW3"/>
      <sheetName val="CW4"/>
      <sheetName val="CW4a"/>
      <sheetName val="CW5"/>
      <sheetName val="CW6"/>
      <sheetName val="CW6a"/>
      <sheetName val="CW7"/>
      <sheetName val="CW7a"/>
      <sheetName val="CW8"/>
      <sheetName val="CW9"/>
      <sheetName val="CW10"/>
      <sheetName val="CW11"/>
      <sheetName val="CW12"/>
      <sheetName val="CW13"/>
      <sheetName val="CW14"/>
      <sheetName val="CW15"/>
      <sheetName val="CW16"/>
      <sheetName val="CW17"/>
      <sheetName val="CW18"/>
      <sheetName val="CW19"/>
      <sheetName val="CW20"/>
      <sheetName val="CW21"/>
      <sheetName val="CWW &gt;&gt;"/>
      <sheetName val="CWW1"/>
      <sheetName val="CWW1a"/>
      <sheetName val="CWW2"/>
      <sheetName val="CWW3"/>
      <sheetName val="CWW4"/>
      <sheetName val="CWW5"/>
      <sheetName val="CWW6"/>
      <sheetName val="CWW6a"/>
      <sheetName val="CWW7a"/>
      <sheetName val="CWW7b"/>
      <sheetName val="CWW7c"/>
      <sheetName val="CWW8"/>
      <sheetName val="CWW8a"/>
      <sheetName val="CWW9"/>
      <sheetName val="CWW10"/>
      <sheetName val="CWW11"/>
      <sheetName val="CWW12"/>
      <sheetName val="CWW13"/>
      <sheetName val="CWW14"/>
      <sheetName val="CWW15"/>
      <sheetName val="CWW16"/>
      <sheetName val="CWW17"/>
      <sheetName val="CWW18"/>
      <sheetName val="CWW19"/>
      <sheetName val="CWW20"/>
      <sheetName val="CWW20a"/>
      <sheetName val="CWW21"/>
      <sheetName val="CWW22"/>
      <sheetName val="RES &gt;&gt;"/>
      <sheetName val="RES1"/>
      <sheetName val="BIO &gt;&gt;"/>
      <sheetName val="BIO1"/>
      <sheetName val="BIO2"/>
      <sheetName val="BIO3a"/>
      <sheetName val="BIO3b"/>
      <sheetName val="BIO4"/>
      <sheetName val="BIO5"/>
      <sheetName val="BIO6"/>
      <sheetName val="RET &gt;&gt;"/>
      <sheetName val="RET1"/>
      <sheetName val="RET1a"/>
      <sheetName val="RET2"/>
      <sheetName val="RET3"/>
      <sheetName val="RET4"/>
      <sheetName val="DS &gt;&gt;"/>
      <sheetName val="DS1e"/>
      <sheetName val="DS1w"/>
      <sheetName val="DS2e"/>
      <sheetName val="DS2w"/>
      <sheetName val="DS3"/>
      <sheetName val="DS4"/>
      <sheetName val="DS5"/>
      <sheetName val="DS6"/>
      <sheetName val="LS &gt;&gt;"/>
      <sheetName val="LS1"/>
      <sheetName val="LS2"/>
      <sheetName val="LS3"/>
      <sheetName val="LS3a"/>
      <sheetName val="LS3b"/>
      <sheetName val="LS3c"/>
      <sheetName val="LS3d"/>
      <sheetName val="LS3e"/>
      <sheetName val="LS3f"/>
      <sheetName val="LS3g"/>
      <sheetName val="LS3h"/>
      <sheetName val="LS3i"/>
      <sheetName val="LS4"/>
      <sheetName val="LS4a"/>
      <sheetName val="LS4b"/>
      <sheetName val="LS4c"/>
      <sheetName val="LS4d"/>
      <sheetName val="LS4e"/>
      <sheetName val="LS4f"/>
      <sheetName val="LS4g"/>
      <sheetName val="LS4h"/>
      <sheetName val="LS4i"/>
      <sheetName val="LS5"/>
      <sheetName val="LS6"/>
      <sheetName val="LS7"/>
      <sheetName val="SUP &gt;&gt;"/>
      <sheetName val="SUP1A"/>
      <sheetName val="SUP1B"/>
      <sheetName val="SUP4"/>
      <sheetName val="SUP5"/>
      <sheetName val="SUP6"/>
      <sheetName val="SUP7"/>
      <sheetName val="SUP8"/>
      <sheetName val="SUP9"/>
      <sheetName val="SUP10"/>
      <sheetName val="SUP11"/>
      <sheetName val="SUP12"/>
      <sheetName val="SUP13"/>
      <sheetName val="SUP14"/>
      <sheetName val="SUP15"/>
      <sheetName val="SUM &gt;&gt;"/>
      <sheetName val="SUM1"/>
      <sheetName val="SUM2"/>
      <sheetName val="SUM3"/>
      <sheetName val="SUM4"/>
      <sheetName val="PD &gt;&gt;"/>
      <sheetName val="PD1"/>
      <sheetName val="PD2"/>
      <sheetName val="PD3"/>
      <sheetName val="PD4"/>
      <sheetName val="PD5"/>
      <sheetName val="PD6"/>
      <sheetName val="PD7"/>
      <sheetName val="PD7a"/>
      <sheetName val="PD8"/>
      <sheetName val="PD9"/>
      <sheetName val="PD10"/>
      <sheetName val="PD11"/>
      <sheetName val="PD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11">
          <cell r="AB11">
            <v>2.1219999999999999</v>
          </cell>
          <cell r="AH11">
            <v>2.1219999999999999</v>
          </cell>
          <cell r="AN11">
            <v>2.1219999999999999</v>
          </cell>
          <cell r="AT11">
            <v>2.1219999999999999</v>
          </cell>
          <cell r="AZ11">
            <v>2.1219999999999999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>
        <row r="10">
          <cell r="E10">
            <v>173.43088383662297</v>
          </cell>
        </row>
      </sheetData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log"/>
      <sheetName val="Scenarios"/>
      <sheetName val="Active Scenario output"/>
      <sheetName val="Scenario summary"/>
      <sheetName val="Notionalisation"/>
      <sheetName val="Bill Drivers"/>
      <sheetName val="Stress Testing"/>
      <sheetName val="Stress Testing outputs"/>
      <sheetName val="RCV runoff"/>
      <sheetName val="Dashboard"/>
      <sheetName val="CTRL Sheet"/>
      <sheetName val="Valuation"/>
      <sheetName val="Holdco"/>
      <sheetName val="Group"/>
      <sheetName val="Group_Inp"/>
      <sheetName val="Group_Int &amp; Debt_Inp"/>
      <sheetName val="Group_Fin"/>
      <sheetName val="Group_Div"/>
      <sheetName val="Group_WC"/>
      <sheetName val="Group_Int &amp; Debt"/>
      <sheetName val="Group_Depn"/>
      <sheetName val="Group_Tax"/>
      <sheetName val="Reg_Midco"/>
      <sheetName val="Midco_Inp"/>
      <sheetName val="Midco_Int &amp; Debt_Inp"/>
      <sheetName val="Midco_Fin"/>
      <sheetName val="Midco_Int &amp; Debt"/>
      <sheetName val="Reg_Opco"/>
      <sheetName val="Reg_Inp"/>
      <sheetName val="GR FD"/>
      <sheetName val="Reg_Int &amp; Debt_Inp"/>
      <sheetName val="Reg_Int &amp; Debt"/>
      <sheetName val="Reg_AMP7 FD Inp"/>
      <sheetName val="Reg_WC"/>
      <sheetName val="Reg_Fin"/>
      <sheetName val="Reg_WACC PAYG"/>
      <sheetName val="Reg_Tax"/>
      <sheetName val="Reg_Tax_CA workings"/>
      <sheetName val="PR19 Recon"/>
      <sheetName val="PostAMP8 Totex Recon"/>
      <sheetName val="Allowed Rev"/>
      <sheetName val="Allowed Totex"/>
      <sheetName val="Reg_Depn"/>
      <sheetName val="RCV"/>
      <sheetName val="Infl Smry"/>
      <sheetName val="Reg_I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4">
          <cell r="M14">
            <v>128.93089685399195</v>
          </cell>
        </row>
        <row r="291">
          <cell r="O291">
            <v>691.73174585813672</v>
          </cell>
          <cell r="P291">
            <v>700.23174585813672</v>
          </cell>
          <cell r="Q291">
            <v>709.78049585813676</v>
          </cell>
          <cell r="R291">
            <v>719.04299585813681</v>
          </cell>
          <cell r="S291">
            <v>727.21174585813674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5">
          <cell r="O25">
            <v>10.467263664070439</v>
          </cell>
        </row>
        <row r="112">
          <cell r="O112">
            <v>0.79185908823295581</v>
          </cell>
          <cell r="P112">
            <v>0.79281643342500163</v>
          </cell>
          <cell r="Q112">
            <v>0.79376476511210703</v>
          </cell>
          <cell r="R112">
            <v>0.79470420589606483</v>
          </cell>
          <cell r="S112">
            <v>0.79563487654060894</v>
          </cell>
          <cell r="T112">
            <v>0.79643051141714949</v>
          </cell>
          <cell r="U112">
            <v>0.79722694192856658</v>
          </cell>
          <cell r="V112">
            <v>0.7980241688704951</v>
          </cell>
          <cell r="W112">
            <v>0.79882219303936552</v>
          </cell>
          <cell r="X112">
            <v>0.79962101523240481</v>
          </cell>
          <cell r="Y112">
            <v>0.80042063624763715</v>
          </cell>
          <cell r="Z112">
            <v>0.80122105688388467</v>
          </cell>
          <cell r="AA112">
            <v>0.80202227794076852</v>
          </cell>
          <cell r="AB112">
            <v>0.80282430021870921</v>
          </cell>
          <cell r="AC112">
            <v>0.80362712451892782</v>
          </cell>
          <cell r="AD112">
            <v>0.80443075164344668</v>
          </cell>
          <cell r="AE112">
            <v>0.80523518239509007</v>
          </cell>
          <cell r="AF112">
            <v>0.80604041757748501</v>
          </cell>
          <cell r="AG112">
            <v>0.80684645799506238</v>
          </cell>
          <cell r="AH112">
            <v>0.80765330445305739</v>
          </cell>
          <cell r="AI112">
            <v>0.80846095775751037</v>
          </cell>
          <cell r="AJ112">
            <v>0.80926941871526781</v>
          </cell>
          <cell r="AK112">
            <v>0.81007868813398298</v>
          </cell>
          <cell r="AL112">
            <v>0.81088876682211686</v>
          </cell>
          <cell r="AM112">
            <v>0.81169965558893886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13"/>
  <sheetViews>
    <sheetView tabSelected="1" workbookViewId="0">
      <selection activeCell="C3" sqref="C3:G4"/>
    </sheetView>
  </sheetViews>
  <sheetFormatPr defaultRowHeight="14.4" x14ac:dyDescent="0.3"/>
  <cols>
    <col min="1" max="1" width="2.6640625" customWidth="1"/>
    <col min="2" max="2" width="23.88671875" customWidth="1"/>
  </cols>
  <sheetData>
    <row r="1" spans="2:27" x14ac:dyDescent="0.3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</row>
    <row r="2" spans="2:27" x14ac:dyDescent="0.3">
      <c r="C2" s="10" t="s">
        <v>26</v>
      </c>
      <c r="D2" s="7" t="s">
        <v>27</v>
      </c>
      <c r="E2" s="7" t="s">
        <v>28</v>
      </c>
      <c r="F2" s="7" t="s">
        <v>29</v>
      </c>
      <c r="G2" s="7" t="s">
        <v>30</v>
      </c>
      <c r="H2" s="7" t="s">
        <v>31</v>
      </c>
      <c r="I2" s="7" t="s">
        <v>32</v>
      </c>
      <c r="J2" s="7" t="s">
        <v>33</v>
      </c>
      <c r="K2" s="7" t="s">
        <v>34</v>
      </c>
      <c r="L2" s="7" t="s">
        <v>35</v>
      </c>
      <c r="M2" s="7" t="s">
        <v>36</v>
      </c>
      <c r="N2" s="7" t="s">
        <v>37</v>
      </c>
      <c r="O2" s="7" t="s">
        <v>38</v>
      </c>
      <c r="P2" s="7" t="s">
        <v>39</v>
      </c>
      <c r="Q2" s="7" t="s">
        <v>40</v>
      </c>
      <c r="R2" s="7" t="s">
        <v>41</v>
      </c>
      <c r="S2" s="7" t="s">
        <v>42</v>
      </c>
      <c r="T2" s="7" t="s">
        <v>43</v>
      </c>
      <c r="U2" s="7" t="s">
        <v>44</v>
      </c>
      <c r="V2" s="7" t="s">
        <v>45</v>
      </c>
      <c r="W2" s="7" t="s">
        <v>46</v>
      </c>
      <c r="X2" s="7" t="s">
        <v>47</v>
      </c>
      <c r="Y2" s="7" t="s">
        <v>48</v>
      </c>
      <c r="Z2" s="7" t="s">
        <v>49</v>
      </c>
      <c r="AA2" s="7" t="s">
        <v>50</v>
      </c>
    </row>
    <row r="3" spans="2:27" x14ac:dyDescent="0.3">
      <c r="B3" t="s">
        <v>0</v>
      </c>
      <c r="C3" s="3">
        <f>'[1]LS3a (high CC)'!E58-C4</f>
        <v>17.470399999999998</v>
      </c>
      <c r="D3" s="3">
        <f>'[1]LS3a (high CC)'!F58-D4</f>
        <v>26.887999999999998</v>
      </c>
      <c r="E3" s="3">
        <f>'[1]LS3a (high CC)'!G58-E4</f>
        <v>32.238999999999997</v>
      </c>
      <c r="F3" s="3">
        <f>'[1]LS3a (high CC)'!H58-F4</f>
        <v>38.203999999999994</v>
      </c>
      <c r="G3" s="3">
        <f>'[1]LS3a (high CC)'!I58-G4</f>
        <v>24.688999999999997</v>
      </c>
      <c r="H3" s="3">
        <f>'[1]LS3a (high CC)'!J58-H4</f>
        <v>20.306392000000002</v>
      </c>
      <c r="I3" s="3">
        <f>'[1]LS3a (high CC)'!K58-I4</f>
        <v>36.30639200000001</v>
      </c>
      <c r="J3" s="3">
        <f>'[1]LS3a (high CC)'!L58-J4</f>
        <v>35.906759500000007</v>
      </c>
      <c r="K3" s="3">
        <f>'[1]LS3a (high CC)'!M58-K4</f>
        <v>39.100551250000002</v>
      </c>
      <c r="L3" s="3">
        <f>'[1]LS3a (high CC)'!N58-L4</f>
        <v>42.100551250000002</v>
      </c>
      <c r="M3" s="3">
        <f>'[1]LS3a (high CC)'!$O$58/5-M4</f>
        <v>27.790575855739124</v>
      </c>
      <c r="N3" s="3">
        <f>'[1]LS3a (high CC)'!$O$58/5-N4</f>
        <v>27.790575855739124</v>
      </c>
      <c r="O3" s="3">
        <f>'[1]LS3a (high CC)'!$O$58/5-O4</f>
        <v>27.790575855739124</v>
      </c>
      <c r="P3" s="3">
        <f>'[1]LS3a (high CC)'!$O$58/5-P4</f>
        <v>27.790575855739124</v>
      </c>
      <c r="Q3" s="3">
        <f>'[1]LS3a (high CC)'!$O$58/5-Q4</f>
        <v>27.790575855739124</v>
      </c>
      <c r="R3" s="3">
        <f>'[1]LS3a (high CC)'!$P$58/5-R4</f>
        <v>29.687252879602639</v>
      </c>
      <c r="S3" s="3">
        <f>'[1]LS3a (high CC)'!$P$58/5-S4</f>
        <v>29.687252879602639</v>
      </c>
      <c r="T3" s="3">
        <f>'[1]LS3a (high CC)'!$P$58/5-T4</f>
        <v>29.687252879602639</v>
      </c>
      <c r="U3" s="3">
        <f>'[1]LS3a (high CC)'!$P$58/5-U4</f>
        <v>29.687252879602639</v>
      </c>
      <c r="V3" s="3">
        <f>'[1]LS3a (high CC)'!$P$58/5-V4</f>
        <v>29.687252879602639</v>
      </c>
      <c r="W3" s="3">
        <f>'[1]LS3a (high CC)'!$Q$58/5-W4</f>
        <v>23.967544646150522</v>
      </c>
      <c r="X3" s="3">
        <f>'[1]LS3a (high CC)'!$Q$58/5-X4</f>
        <v>23.967544646150522</v>
      </c>
      <c r="Y3" s="3">
        <f>'[1]LS3a (high CC)'!$Q$58/5-Y4</f>
        <v>23.967544646150522</v>
      </c>
      <c r="Z3" s="3">
        <f>'[1]LS3a (high CC)'!$Q$58/5-Z4</f>
        <v>23.967544646150522</v>
      </c>
      <c r="AA3" s="3">
        <f>'[1]LS3a (high CC)'!$Q$58/5-AA4</f>
        <v>23.967544646150522</v>
      </c>
    </row>
    <row r="4" spans="2:27" x14ac:dyDescent="0.3">
      <c r="B4" t="s">
        <v>1</v>
      </c>
      <c r="C4">
        <f>[2]CW1!$AB$11</f>
        <v>2.1219999999999999</v>
      </c>
      <c r="D4">
        <f>[2]CW1!$AH$11</f>
        <v>2.1219999999999999</v>
      </c>
      <c r="E4">
        <f>[2]CW1!$AN$11</f>
        <v>2.1219999999999999</v>
      </c>
      <c r="F4">
        <f>[2]CW1!$AT$11</f>
        <v>2.1219999999999999</v>
      </c>
      <c r="G4">
        <f>[2]CW1!$AZ$11</f>
        <v>2.1219999999999999</v>
      </c>
      <c r="H4">
        <f>G4</f>
        <v>2.1219999999999999</v>
      </c>
      <c r="I4">
        <f t="shared" ref="I4:AA4" si="0">H4</f>
        <v>2.1219999999999999</v>
      </c>
      <c r="J4">
        <f t="shared" si="0"/>
        <v>2.1219999999999999</v>
      </c>
      <c r="K4">
        <f t="shared" si="0"/>
        <v>2.1219999999999999</v>
      </c>
      <c r="L4">
        <f t="shared" si="0"/>
        <v>2.1219999999999999</v>
      </c>
      <c r="M4">
        <f t="shared" si="0"/>
        <v>2.1219999999999999</v>
      </c>
      <c r="N4">
        <f t="shared" si="0"/>
        <v>2.1219999999999999</v>
      </c>
      <c r="O4">
        <f t="shared" si="0"/>
        <v>2.1219999999999999</v>
      </c>
      <c r="P4">
        <f t="shared" si="0"/>
        <v>2.1219999999999999</v>
      </c>
      <c r="Q4">
        <f t="shared" si="0"/>
        <v>2.1219999999999999</v>
      </c>
      <c r="R4">
        <f t="shared" si="0"/>
        <v>2.1219999999999999</v>
      </c>
      <c r="S4">
        <f t="shared" si="0"/>
        <v>2.1219999999999999</v>
      </c>
      <c r="T4">
        <f t="shared" si="0"/>
        <v>2.1219999999999999</v>
      </c>
      <c r="U4">
        <f t="shared" si="0"/>
        <v>2.1219999999999999</v>
      </c>
      <c r="V4">
        <f t="shared" si="0"/>
        <v>2.1219999999999999</v>
      </c>
      <c r="W4">
        <f t="shared" si="0"/>
        <v>2.1219999999999999</v>
      </c>
      <c r="X4">
        <f t="shared" si="0"/>
        <v>2.1219999999999999</v>
      </c>
      <c r="Y4">
        <f t="shared" si="0"/>
        <v>2.1219999999999999</v>
      </c>
      <c r="Z4">
        <f t="shared" si="0"/>
        <v>2.1219999999999999</v>
      </c>
      <c r="AA4">
        <f t="shared" si="0"/>
        <v>2.1219999999999999</v>
      </c>
    </row>
    <row r="5" spans="2:27" x14ac:dyDescent="0.3">
      <c r="B5" t="s">
        <v>25</v>
      </c>
    </row>
    <row r="6" spans="2:27" x14ac:dyDescent="0.3">
      <c r="B6" t="s">
        <v>2</v>
      </c>
      <c r="C6" s="9">
        <v>55</v>
      </c>
      <c r="D6" s="9">
        <f>C6</f>
        <v>55</v>
      </c>
      <c r="E6" s="9">
        <f t="shared" ref="E6:AA6" si="1">D6</f>
        <v>55</v>
      </c>
      <c r="F6" s="9">
        <f t="shared" si="1"/>
        <v>55</v>
      </c>
      <c r="G6" s="9">
        <f t="shared" si="1"/>
        <v>55</v>
      </c>
      <c r="H6" s="9">
        <f t="shared" si="1"/>
        <v>55</v>
      </c>
      <c r="I6" s="9">
        <f t="shared" si="1"/>
        <v>55</v>
      </c>
      <c r="J6" s="9">
        <f t="shared" si="1"/>
        <v>55</v>
      </c>
      <c r="K6" s="9">
        <f t="shared" si="1"/>
        <v>55</v>
      </c>
      <c r="L6" s="9">
        <f t="shared" si="1"/>
        <v>55</v>
      </c>
      <c r="M6" s="9">
        <f t="shared" si="1"/>
        <v>55</v>
      </c>
      <c r="N6" s="9">
        <f t="shared" si="1"/>
        <v>55</v>
      </c>
      <c r="O6" s="9">
        <f t="shared" si="1"/>
        <v>55</v>
      </c>
      <c r="P6" s="9">
        <f t="shared" si="1"/>
        <v>55</v>
      </c>
      <c r="Q6" s="9">
        <f t="shared" si="1"/>
        <v>55</v>
      </c>
      <c r="R6" s="9">
        <f t="shared" si="1"/>
        <v>55</v>
      </c>
      <c r="S6" s="9">
        <f t="shared" si="1"/>
        <v>55</v>
      </c>
      <c r="T6" s="9">
        <f t="shared" si="1"/>
        <v>55</v>
      </c>
      <c r="U6" s="9">
        <f t="shared" si="1"/>
        <v>55</v>
      </c>
      <c r="V6" s="9">
        <f t="shared" si="1"/>
        <v>55</v>
      </c>
      <c r="W6" s="9">
        <f t="shared" si="1"/>
        <v>55</v>
      </c>
      <c r="X6" s="9">
        <f t="shared" si="1"/>
        <v>55</v>
      </c>
      <c r="Y6" s="9">
        <f t="shared" si="1"/>
        <v>55</v>
      </c>
      <c r="Z6" s="9">
        <f t="shared" si="1"/>
        <v>55</v>
      </c>
      <c r="AA6" s="9">
        <f t="shared" si="1"/>
        <v>55</v>
      </c>
    </row>
    <row r="7" spans="2:27" x14ac:dyDescent="0.3">
      <c r="B7" t="s">
        <v>4</v>
      </c>
      <c r="C7" s="5">
        <v>4.5400000000000003E-2</v>
      </c>
      <c r="D7" s="5">
        <f>C7</f>
        <v>4.5400000000000003E-2</v>
      </c>
      <c r="E7" s="5">
        <f t="shared" ref="E7:L7" si="2">D7</f>
        <v>4.5400000000000003E-2</v>
      </c>
      <c r="F7" s="5">
        <f t="shared" si="2"/>
        <v>4.5400000000000003E-2</v>
      </c>
      <c r="G7" s="5">
        <f t="shared" si="2"/>
        <v>4.5400000000000003E-2</v>
      </c>
      <c r="H7" s="5">
        <f t="shared" si="2"/>
        <v>4.5400000000000003E-2</v>
      </c>
      <c r="I7" s="5">
        <f t="shared" si="2"/>
        <v>4.5400000000000003E-2</v>
      </c>
      <c r="J7" s="5">
        <f t="shared" si="2"/>
        <v>4.5400000000000003E-2</v>
      </c>
      <c r="K7" s="5">
        <f t="shared" si="2"/>
        <v>4.5400000000000003E-2</v>
      </c>
      <c r="L7" s="5">
        <f t="shared" si="2"/>
        <v>4.5400000000000003E-2</v>
      </c>
      <c r="M7" s="5">
        <f t="shared" ref="M7:AA7" si="3">L7</f>
        <v>4.5400000000000003E-2</v>
      </c>
      <c r="N7" s="5">
        <f t="shared" si="3"/>
        <v>4.5400000000000003E-2</v>
      </c>
      <c r="O7" s="5">
        <f t="shared" si="3"/>
        <v>4.5400000000000003E-2</v>
      </c>
      <c r="P7" s="5">
        <f t="shared" si="3"/>
        <v>4.5400000000000003E-2</v>
      </c>
      <c r="Q7" s="5">
        <f t="shared" si="3"/>
        <v>4.5400000000000003E-2</v>
      </c>
      <c r="R7" s="5">
        <f t="shared" si="3"/>
        <v>4.5400000000000003E-2</v>
      </c>
      <c r="S7" s="5">
        <f t="shared" si="3"/>
        <v>4.5400000000000003E-2</v>
      </c>
      <c r="T7" s="5">
        <f t="shared" si="3"/>
        <v>4.5400000000000003E-2</v>
      </c>
      <c r="U7" s="5">
        <f t="shared" si="3"/>
        <v>4.5400000000000003E-2</v>
      </c>
      <c r="V7" s="5">
        <f t="shared" si="3"/>
        <v>4.5400000000000003E-2</v>
      </c>
      <c r="W7" s="5">
        <f t="shared" si="3"/>
        <v>4.5400000000000003E-2</v>
      </c>
      <c r="X7" s="5">
        <f t="shared" si="3"/>
        <v>4.5400000000000003E-2</v>
      </c>
      <c r="Y7" s="5">
        <f t="shared" si="3"/>
        <v>4.5400000000000003E-2</v>
      </c>
      <c r="Z7" s="5">
        <f t="shared" si="3"/>
        <v>4.5400000000000003E-2</v>
      </c>
      <c r="AA7" s="5">
        <f t="shared" si="3"/>
        <v>4.5400000000000003E-2</v>
      </c>
    </row>
    <row r="8" spans="2:27" x14ac:dyDescent="0.3">
      <c r="B8" t="s">
        <v>5</v>
      </c>
      <c r="C8" s="6">
        <v>0.55000000000000004</v>
      </c>
      <c r="D8" s="6">
        <f>C8</f>
        <v>0.55000000000000004</v>
      </c>
      <c r="E8" s="6">
        <f t="shared" ref="E8:AA8" si="4">D8</f>
        <v>0.55000000000000004</v>
      </c>
      <c r="F8" s="6">
        <f t="shared" si="4"/>
        <v>0.55000000000000004</v>
      </c>
      <c r="G8" s="6">
        <f t="shared" si="4"/>
        <v>0.55000000000000004</v>
      </c>
      <c r="H8" s="6">
        <f t="shared" si="4"/>
        <v>0.55000000000000004</v>
      </c>
      <c r="I8" s="6">
        <f t="shared" si="4"/>
        <v>0.55000000000000004</v>
      </c>
      <c r="J8" s="6">
        <f t="shared" si="4"/>
        <v>0.55000000000000004</v>
      </c>
      <c r="K8" s="6">
        <f t="shared" si="4"/>
        <v>0.55000000000000004</v>
      </c>
      <c r="L8" s="6">
        <f t="shared" si="4"/>
        <v>0.55000000000000004</v>
      </c>
      <c r="M8" s="6">
        <f t="shared" si="4"/>
        <v>0.55000000000000004</v>
      </c>
      <c r="N8" s="6">
        <f t="shared" si="4"/>
        <v>0.55000000000000004</v>
      </c>
      <c r="O8" s="6">
        <f t="shared" si="4"/>
        <v>0.55000000000000004</v>
      </c>
      <c r="P8" s="6">
        <f t="shared" si="4"/>
        <v>0.55000000000000004</v>
      </c>
      <c r="Q8" s="6">
        <f t="shared" si="4"/>
        <v>0.55000000000000004</v>
      </c>
      <c r="R8" s="6">
        <f t="shared" si="4"/>
        <v>0.55000000000000004</v>
      </c>
      <c r="S8" s="6">
        <f t="shared" si="4"/>
        <v>0.55000000000000004</v>
      </c>
      <c r="T8" s="6">
        <f t="shared" si="4"/>
        <v>0.55000000000000004</v>
      </c>
      <c r="U8" s="6">
        <f t="shared" si="4"/>
        <v>0.55000000000000004</v>
      </c>
      <c r="V8" s="6">
        <f t="shared" si="4"/>
        <v>0.55000000000000004</v>
      </c>
      <c r="W8" s="6">
        <f t="shared" si="4"/>
        <v>0.55000000000000004</v>
      </c>
      <c r="X8" s="6">
        <f t="shared" si="4"/>
        <v>0.55000000000000004</v>
      </c>
      <c r="Y8" s="6">
        <f t="shared" si="4"/>
        <v>0.55000000000000004</v>
      </c>
      <c r="Z8" s="6">
        <f t="shared" si="4"/>
        <v>0.55000000000000004</v>
      </c>
      <c r="AA8" s="6">
        <f t="shared" si="4"/>
        <v>0.55000000000000004</v>
      </c>
    </row>
    <row r="9" spans="2:27" x14ac:dyDescent="0.3">
      <c r="B9" t="s">
        <v>6</v>
      </c>
      <c r="C9" s="5">
        <v>3.6900000000000002E-2</v>
      </c>
      <c r="D9" s="5">
        <f>C9</f>
        <v>3.6900000000000002E-2</v>
      </c>
      <c r="E9" s="5">
        <f t="shared" ref="E9:L9" si="5">D9</f>
        <v>3.6900000000000002E-2</v>
      </c>
      <c r="F9" s="5">
        <f t="shared" si="5"/>
        <v>3.6900000000000002E-2</v>
      </c>
      <c r="G9" s="5">
        <f t="shared" si="5"/>
        <v>3.6900000000000002E-2</v>
      </c>
      <c r="H9" s="5">
        <f t="shared" si="5"/>
        <v>3.6900000000000002E-2</v>
      </c>
      <c r="I9" s="5">
        <f t="shared" si="5"/>
        <v>3.6900000000000002E-2</v>
      </c>
      <c r="J9" s="5">
        <f t="shared" si="5"/>
        <v>3.6900000000000002E-2</v>
      </c>
      <c r="K9" s="5">
        <f t="shared" si="5"/>
        <v>3.6900000000000002E-2</v>
      </c>
      <c r="L9" s="5">
        <f t="shared" si="5"/>
        <v>3.6900000000000002E-2</v>
      </c>
      <c r="M9" s="5">
        <f t="shared" ref="M9:AA9" si="6">L9</f>
        <v>3.6900000000000002E-2</v>
      </c>
      <c r="N9" s="5">
        <f t="shared" si="6"/>
        <v>3.6900000000000002E-2</v>
      </c>
      <c r="O9" s="5">
        <f t="shared" si="6"/>
        <v>3.6900000000000002E-2</v>
      </c>
      <c r="P9" s="5">
        <f t="shared" si="6"/>
        <v>3.6900000000000002E-2</v>
      </c>
      <c r="Q9" s="5">
        <f t="shared" si="6"/>
        <v>3.6900000000000002E-2</v>
      </c>
      <c r="R9" s="5">
        <f t="shared" si="6"/>
        <v>3.6900000000000002E-2</v>
      </c>
      <c r="S9" s="5">
        <f t="shared" si="6"/>
        <v>3.6900000000000002E-2</v>
      </c>
      <c r="T9" s="5">
        <f t="shared" si="6"/>
        <v>3.6900000000000002E-2</v>
      </c>
      <c r="U9" s="5">
        <f t="shared" si="6"/>
        <v>3.6900000000000002E-2</v>
      </c>
      <c r="V9" s="5">
        <f t="shared" si="6"/>
        <v>3.6900000000000002E-2</v>
      </c>
      <c r="W9" s="5">
        <f t="shared" si="6"/>
        <v>3.6900000000000002E-2</v>
      </c>
      <c r="X9" s="5">
        <f t="shared" si="6"/>
        <v>3.6900000000000002E-2</v>
      </c>
      <c r="Y9" s="5">
        <f t="shared" si="6"/>
        <v>3.6900000000000002E-2</v>
      </c>
      <c r="Z9" s="5">
        <f t="shared" si="6"/>
        <v>3.6900000000000002E-2</v>
      </c>
      <c r="AA9" s="5">
        <f t="shared" si="6"/>
        <v>3.6900000000000002E-2</v>
      </c>
    </row>
    <row r="10" spans="2:27" x14ac:dyDescent="0.3">
      <c r="B10" t="s">
        <v>7</v>
      </c>
      <c r="C10" s="6">
        <v>0.25</v>
      </c>
      <c r="D10" s="6">
        <v>0.25</v>
      </c>
      <c r="E10" s="6">
        <v>0.25</v>
      </c>
      <c r="F10" s="6">
        <v>0.25</v>
      </c>
      <c r="G10" s="6">
        <v>0.25</v>
      </c>
      <c r="H10" s="6">
        <v>0.25</v>
      </c>
      <c r="I10" s="6">
        <v>0.25</v>
      </c>
      <c r="J10" s="6">
        <v>0.25</v>
      </c>
      <c r="K10" s="6">
        <v>0.25</v>
      </c>
      <c r="L10" s="6">
        <v>0.25</v>
      </c>
      <c r="M10" s="6">
        <v>0.25</v>
      </c>
      <c r="N10" s="6">
        <v>0.25</v>
      </c>
      <c r="O10" s="6">
        <v>0.25</v>
      </c>
      <c r="P10" s="6">
        <v>0.25</v>
      </c>
      <c r="Q10" s="6">
        <v>0.25</v>
      </c>
      <c r="R10" s="6">
        <v>0.25</v>
      </c>
      <c r="S10" s="6">
        <v>0.25</v>
      </c>
      <c r="T10" s="6">
        <v>0.25</v>
      </c>
      <c r="U10" s="6">
        <v>0.25</v>
      </c>
      <c r="V10" s="6">
        <v>0.25</v>
      </c>
      <c r="W10" s="6">
        <v>0.25</v>
      </c>
      <c r="X10" s="6">
        <v>0.25</v>
      </c>
      <c r="Y10" s="6">
        <v>0.25</v>
      </c>
      <c r="Z10" s="6">
        <v>0.25</v>
      </c>
      <c r="AA10" s="6">
        <v>0.25</v>
      </c>
    </row>
    <row r="11" spans="2:27" x14ac:dyDescent="0.3">
      <c r="B11" t="s">
        <v>18</v>
      </c>
      <c r="C11" s="6">
        <v>0.01</v>
      </c>
      <c r="D11" s="6">
        <v>0.01</v>
      </c>
      <c r="E11" s="6">
        <v>0.01</v>
      </c>
      <c r="F11" s="6">
        <v>0.01</v>
      </c>
      <c r="G11" s="6">
        <v>0.01</v>
      </c>
      <c r="H11" s="6">
        <v>0.01</v>
      </c>
      <c r="I11" s="6">
        <v>0.01</v>
      </c>
      <c r="J11" s="6">
        <v>0.01</v>
      </c>
      <c r="K11" s="6">
        <v>0.01</v>
      </c>
      <c r="L11" s="6">
        <v>0.01</v>
      </c>
      <c r="M11" s="6">
        <v>0.01</v>
      </c>
      <c r="N11" s="6">
        <v>0.01</v>
      </c>
      <c r="O11" s="6">
        <v>0.01</v>
      </c>
      <c r="P11" s="6">
        <v>0.01</v>
      </c>
      <c r="Q11" s="6">
        <v>0.01</v>
      </c>
      <c r="R11" s="6">
        <v>0.01</v>
      </c>
      <c r="S11" s="6">
        <v>0.01</v>
      </c>
      <c r="T11" s="6">
        <v>0.01</v>
      </c>
      <c r="U11" s="6">
        <v>0.01</v>
      </c>
      <c r="V11" s="6">
        <v>0.01</v>
      </c>
      <c r="W11" s="6">
        <v>0.01</v>
      </c>
      <c r="X11" s="6">
        <v>0.01</v>
      </c>
      <c r="Y11" s="6">
        <v>0.01</v>
      </c>
      <c r="Z11" s="6">
        <v>0.01</v>
      </c>
      <c r="AA11" s="6">
        <v>0.01</v>
      </c>
    </row>
    <row r="12" spans="2:27" x14ac:dyDescent="0.3">
      <c r="B12" t="s">
        <v>17</v>
      </c>
      <c r="C12" s="8">
        <f>[3]Reg_Fin!O291</f>
        <v>691.73174585813672</v>
      </c>
      <c r="D12" s="8">
        <f>[3]Reg_Fin!P291</f>
        <v>700.23174585813672</v>
      </c>
      <c r="E12" s="8">
        <f>[3]Reg_Fin!Q291</f>
        <v>709.78049585813676</v>
      </c>
      <c r="F12" s="8">
        <f>[3]Reg_Fin!R291</f>
        <v>719.04299585813681</v>
      </c>
      <c r="G12" s="8">
        <f>[3]Reg_Fin!S291</f>
        <v>727.21174585813674</v>
      </c>
      <c r="H12" s="8">
        <f>G12+6.281</f>
        <v>733.49274585813669</v>
      </c>
      <c r="I12" s="8">
        <f t="shared" ref="I12:AA12" si="7">H12+6.281</f>
        <v>739.77374585813664</v>
      </c>
      <c r="J12" s="8">
        <f t="shared" si="7"/>
        <v>746.05474585813658</v>
      </c>
      <c r="K12" s="8">
        <f t="shared" si="7"/>
        <v>752.33574585813653</v>
      </c>
      <c r="L12" s="8">
        <f t="shared" si="7"/>
        <v>758.61674585813648</v>
      </c>
      <c r="M12" s="8">
        <f t="shared" si="7"/>
        <v>764.89774585813643</v>
      </c>
      <c r="N12" s="8">
        <f t="shared" si="7"/>
        <v>771.17874585813638</v>
      </c>
      <c r="O12" s="8">
        <f t="shared" si="7"/>
        <v>777.45974585813633</v>
      </c>
      <c r="P12" s="8">
        <f t="shared" si="7"/>
        <v>783.74074585813628</v>
      </c>
      <c r="Q12" s="8">
        <f t="shared" si="7"/>
        <v>790.02174585813623</v>
      </c>
      <c r="R12" s="8">
        <f t="shared" si="7"/>
        <v>796.30274585813618</v>
      </c>
      <c r="S12" s="8">
        <f t="shared" si="7"/>
        <v>802.58374585813613</v>
      </c>
      <c r="T12" s="8">
        <f t="shared" si="7"/>
        <v>808.86474585813608</v>
      </c>
      <c r="U12" s="8">
        <f t="shared" si="7"/>
        <v>815.14574585813602</v>
      </c>
      <c r="V12" s="8">
        <f t="shared" si="7"/>
        <v>821.42674585813597</v>
      </c>
      <c r="W12" s="8">
        <f t="shared" si="7"/>
        <v>827.70774585813592</v>
      </c>
      <c r="X12" s="8">
        <f t="shared" si="7"/>
        <v>833.98874585813587</v>
      </c>
      <c r="Y12" s="8">
        <f t="shared" si="7"/>
        <v>840.26974585813582</v>
      </c>
      <c r="Z12" s="8">
        <f t="shared" si="7"/>
        <v>846.55074585813577</v>
      </c>
      <c r="AA12" s="8">
        <f t="shared" si="7"/>
        <v>852.83174585813572</v>
      </c>
    </row>
    <row r="13" spans="2:27" x14ac:dyDescent="0.3">
      <c r="B13" t="s">
        <v>20</v>
      </c>
      <c r="C13" s="11">
        <f>'[3]Allowed Rev'!O112</f>
        <v>0.79185908823295581</v>
      </c>
      <c r="D13" s="11">
        <f>'[3]Allowed Rev'!P112</f>
        <v>0.79281643342500163</v>
      </c>
      <c r="E13" s="11">
        <f>'[3]Allowed Rev'!Q112</f>
        <v>0.79376476511210703</v>
      </c>
      <c r="F13" s="11">
        <f>'[3]Allowed Rev'!R112</f>
        <v>0.79470420589606483</v>
      </c>
      <c r="G13" s="11">
        <f>'[3]Allowed Rev'!S112</f>
        <v>0.79563487654060894</v>
      </c>
      <c r="H13" s="11">
        <f>'[3]Allowed Rev'!T112</f>
        <v>0.79643051141714949</v>
      </c>
      <c r="I13" s="11">
        <f>'[3]Allowed Rev'!U112</f>
        <v>0.79722694192856658</v>
      </c>
      <c r="J13" s="11">
        <f>'[3]Allowed Rev'!V112</f>
        <v>0.7980241688704951</v>
      </c>
      <c r="K13" s="11">
        <f>'[3]Allowed Rev'!W112</f>
        <v>0.79882219303936552</v>
      </c>
      <c r="L13" s="11">
        <f>'[3]Allowed Rev'!X112</f>
        <v>0.79962101523240481</v>
      </c>
      <c r="M13" s="11">
        <f>'[3]Allowed Rev'!Y112</f>
        <v>0.80042063624763715</v>
      </c>
      <c r="N13" s="11">
        <f>'[3]Allowed Rev'!Z112</f>
        <v>0.80122105688388467</v>
      </c>
      <c r="O13" s="11">
        <f>'[3]Allowed Rev'!AA112</f>
        <v>0.80202227794076852</v>
      </c>
      <c r="P13" s="11">
        <f>'[3]Allowed Rev'!AB112</f>
        <v>0.80282430021870921</v>
      </c>
      <c r="Q13" s="11">
        <f>'[3]Allowed Rev'!AC112</f>
        <v>0.80362712451892782</v>
      </c>
      <c r="R13" s="11">
        <f>'[3]Allowed Rev'!AD112</f>
        <v>0.80443075164344668</v>
      </c>
      <c r="S13" s="11">
        <f>'[3]Allowed Rev'!AE112</f>
        <v>0.80523518239509007</v>
      </c>
      <c r="T13" s="11">
        <f>'[3]Allowed Rev'!AF112</f>
        <v>0.80604041757748501</v>
      </c>
      <c r="U13" s="11">
        <f>'[3]Allowed Rev'!AG112</f>
        <v>0.80684645799506238</v>
      </c>
      <c r="V13" s="11">
        <f>'[3]Allowed Rev'!AH112</f>
        <v>0.80765330445305739</v>
      </c>
      <c r="W13" s="11">
        <f>'[3]Allowed Rev'!AI112</f>
        <v>0.80846095775751037</v>
      </c>
      <c r="X13" s="11">
        <f>'[3]Allowed Rev'!AJ112</f>
        <v>0.80926941871526781</v>
      </c>
      <c r="Y13" s="11">
        <f>'[3]Allowed Rev'!AK112</f>
        <v>0.81007868813398298</v>
      </c>
      <c r="Z13" s="11">
        <f>'[3]Allowed Rev'!AL112</f>
        <v>0.81088876682211686</v>
      </c>
      <c r="AA13" s="11">
        <f>'[3]Allowed Rev'!AM112</f>
        <v>0.81169965558893886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20"/>
  <sheetViews>
    <sheetView workbookViewId="0">
      <selection activeCell="D17" sqref="D17"/>
    </sheetView>
  </sheetViews>
  <sheetFormatPr defaultRowHeight="14.4" x14ac:dyDescent="0.3"/>
  <cols>
    <col min="1" max="1" width="3.6640625" customWidth="1"/>
    <col min="2" max="2" width="38" customWidth="1"/>
    <col min="3" max="7" width="11.5546875" bestFit="1" customWidth="1"/>
  </cols>
  <sheetData>
    <row r="1" spans="2:27" x14ac:dyDescent="0.3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</row>
    <row r="2" spans="2:27" x14ac:dyDescent="0.3">
      <c r="C2" s="7" t="str">
        <f>Inputs!C2</f>
        <v>2025-26</v>
      </c>
      <c r="D2" s="7" t="str">
        <f>Inputs!D2</f>
        <v>2026-27</v>
      </c>
      <c r="E2" s="7" t="str">
        <f>Inputs!E2</f>
        <v>2027-28</v>
      </c>
      <c r="F2" s="7" t="str">
        <f>Inputs!F2</f>
        <v>2028-29</v>
      </c>
      <c r="G2" s="7" t="str">
        <f>Inputs!G2</f>
        <v>2029-30</v>
      </c>
      <c r="H2" s="7" t="str">
        <f>Inputs!H2</f>
        <v>2030-31</v>
      </c>
      <c r="I2" s="7" t="str">
        <f>Inputs!I2</f>
        <v>2031-32</v>
      </c>
      <c r="J2" s="7" t="str">
        <f>Inputs!J2</f>
        <v>2032-33</v>
      </c>
      <c r="K2" s="7" t="str">
        <f>Inputs!K2</f>
        <v>2033-34</v>
      </c>
      <c r="L2" s="7" t="str">
        <f>Inputs!L2</f>
        <v>2034-35</v>
      </c>
      <c r="M2" s="7" t="str">
        <f>Inputs!M2</f>
        <v>2035-36</v>
      </c>
      <c r="N2" s="7" t="str">
        <f>Inputs!N2</f>
        <v>2036-37</v>
      </c>
      <c r="O2" s="7" t="str">
        <f>Inputs!O2</f>
        <v>2037-38</v>
      </c>
      <c r="P2" s="7" t="str">
        <f>Inputs!P2</f>
        <v>2038-39</v>
      </c>
      <c r="Q2" s="7" t="str">
        <f>Inputs!Q2</f>
        <v>2039-40</v>
      </c>
      <c r="R2" s="7" t="str">
        <f>Inputs!R2</f>
        <v>2040-41</v>
      </c>
      <c r="S2" s="7" t="str">
        <f>Inputs!S2</f>
        <v>2041-42</v>
      </c>
      <c r="T2" s="7" t="str">
        <f>Inputs!T2</f>
        <v>2042-43</v>
      </c>
      <c r="U2" s="7" t="str">
        <f>Inputs!U2</f>
        <v>2043-44</v>
      </c>
      <c r="V2" s="7" t="str">
        <f>Inputs!V2</f>
        <v>2044-45</v>
      </c>
      <c r="W2" s="7" t="str">
        <f>Inputs!W2</f>
        <v>2045-46</v>
      </c>
      <c r="X2" s="7" t="str">
        <f>Inputs!X2</f>
        <v>2046-47</v>
      </c>
      <c r="Y2" s="7" t="str">
        <f>Inputs!Y2</f>
        <v>2047-48</v>
      </c>
      <c r="Z2" s="7" t="str">
        <f>Inputs!Z2</f>
        <v>2048-49</v>
      </c>
      <c r="AA2" s="7" t="str">
        <f>Inputs!AA2</f>
        <v>2049-50</v>
      </c>
    </row>
    <row r="3" spans="2:27" x14ac:dyDescent="0.3">
      <c r="B3" t="s">
        <v>8</v>
      </c>
      <c r="C3" s="3">
        <f>Inputs!C4</f>
        <v>2.1219999999999999</v>
      </c>
      <c r="D3" s="3">
        <f>Inputs!D4</f>
        <v>2.1219999999999999</v>
      </c>
      <c r="E3" s="3">
        <f>Inputs!E4</f>
        <v>2.1219999999999999</v>
      </c>
      <c r="F3" s="3">
        <f>Inputs!F4</f>
        <v>2.1219999999999999</v>
      </c>
      <c r="G3" s="3">
        <f>Inputs!G4</f>
        <v>2.1219999999999999</v>
      </c>
      <c r="H3" s="3">
        <f>Inputs!H4</f>
        <v>2.1219999999999999</v>
      </c>
      <c r="I3" s="3">
        <f>Inputs!I4</f>
        <v>2.1219999999999999</v>
      </c>
      <c r="J3" s="3">
        <f>Inputs!J4</f>
        <v>2.1219999999999999</v>
      </c>
      <c r="K3" s="3">
        <f>Inputs!K4</f>
        <v>2.1219999999999999</v>
      </c>
      <c r="L3" s="3">
        <f>Inputs!L4</f>
        <v>2.1219999999999999</v>
      </c>
      <c r="M3" s="3">
        <f>Inputs!M4</f>
        <v>2.1219999999999999</v>
      </c>
      <c r="N3" s="3">
        <f>Inputs!N4</f>
        <v>2.1219999999999999</v>
      </c>
      <c r="O3" s="3">
        <f>Inputs!O4</f>
        <v>2.1219999999999999</v>
      </c>
      <c r="P3" s="3">
        <f>Inputs!P4</f>
        <v>2.1219999999999999</v>
      </c>
      <c r="Q3" s="3">
        <f>Inputs!Q4</f>
        <v>2.1219999999999999</v>
      </c>
      <c r="R3" s="3">
        <f>Inputs!R4</f>
        <v>2.1219999999999999</v>
      </c>
      <c r="S3" s="3">
        <f>Inputs!S4</f>
        <v>2.1219999999999999</v>
      </c>
      <c r="T3" s="3">
        <f>Inputs!T4</f>
        <v>2.1219999999999999</v>
      </c>
      <c r="U3" s="3">
        <f>Inputs!U4</f>
        <v>2.1219999999999999</v>
      </c>
      <c r="V3" s="3">
        <f>Inputs!V4</f>
        <v>2.1219999999999999</v>
      </c>
      <c r="W3" s="3">
        <f>Inputs!W4</f>
        <v>2.1219999999999999</v>
      </c>
      <c r="X3" s="3">
        <f>Inputs!X4</f>
        <v>2.1219999999999999</v>
      </c>
      <c r="Y3" s="3">
        <f>Inputs!Y4</f>
        <v>2.1219999999999999</v>
      </c>
      <c r="Z3" s="3">
        <f>Inputs!Z4</f>
        <v>2.1219999999999999</v>
      </c>
      <c r="AA3" s="3">
        <f>Inputs!AA4</f>
        <v>2.1219999999999999</v>
      </c>
    </row>
    <row r="5" spans="2:27" x14ac:dyDescent="0.3">
      <c r="B5" t="s">
        <v>9</v>
      </c>
      <c r="C5" s="3">
        <f>Inputs!C5</f>
        <v>0</v>
      </c>
      <c r="D5" s="3">
        <f>C8</f>
        <v>17.15275636363636</v>
      </c>
      <c r="E5" s="3">
        <f t="shared" ref="E5:G5" si="0">D8</f>
        <v>43.240015338842973</v>
      </c>
      <c r="F5" s="3">
        <f t="shared" si="0"/>
        <v>74.106669605409465</v>
      </c>
      <c r="G5" s="3">
        <f t="shared" si="0"/>
        <v>110.26865743076566</v>
      </c>
      <c r="H5" s="3">
        <f t="shared" ref="H5:L5" si="1">G8</f>
        <v>132.50388184111537</v>
      </c>
      <c r="I5" s="3">
        <f t="shared" si="1"/>
        <v>150.03190522582236</v>
      </c>
      <c r="J5" s="3">
        <f t="shared" si="1"/>
        <v>182.95032818535287</v>
      </c>
      <c r="K5" s="3">
        <f t="shared" si="1"/>
        <v>214.87786790925557</v>
      </c>
      <c r="L5" s="3">
        <f t="shared" si="1"/>
        <v>249.36062971999638</v>
      </c>
      <c r="M5" s="3">
        <f t="shared" ref="M5" si="2">L8</f>
        <v>286.16188677054191</v>
      </c>
      <c r="N5" s="3">
        <f t="shared" ref="N5" si="3">M8</f>
        <v>308.24423603307594</v>
      </c>
      <c r="O5" s="3">
        <f t="shared" ref="O5" si="4">N8</f>
        <v>329.92508803629113</v>
      </c>
      <c r="P5" s="3">
        <f t="shared" ref="P5" si="5">O8</f>
        <v>351.21174273035695</v>
      </c>
      <c r="Q5" s="3">
        <f t="shared" ref="Q5" si="6">P8</f>
        <v>372.11136733907614</v>
      </c>
      <c r="R5" s="3">
        <f t="shared" ref="R5" si="7">Q8</f>
        <v>392.63099877309133</v>
      </c>
      <c r="S5" s="3">
        <f t="shared" ref="S5" si="8">R8</f>
        <v>414.63973798628132</v>
      </c>
      <c r="T5" s="3">
        <f t="shared" ref="T5" si="9">S8</f>
        <v>436.24831830468605</v>
      </c>
      <c r="U5" s="3">
        <f t="shared" ref="U5" si="10">T8</f>
        <v>457.46401534457436</v>
      </c>
      <c r="V5" s="3">
        <f t="shared" ref="V5" si="11">U8</f>
        <v>478.29397243828288</v>
      </c>
      <c r="W5" s="3">
        <f t="shared" ref="W5" si="12">V8</f>
        <v>498.74520303937851</v>
      </c>
      <c r="X5" s="3">
        <f t="shared" ref="X5" si="13">W8</f>
        <v>513.20887954579212</v>
      </c>
      <c r="Y5" s="3">
        <f t="shared" ref="Y5" si="14">X8</f>
        <v>527.40958011572548</v>
      </c>
      <c r="Z5" s="3">
        <f t="shared" ref="Z5" si="15">Y8</f>
        <v>541.35208612984184</v>
      </c>
      <c r="AA5" s="3">
        <f t="shared" ref="AA5" si="16">Z8</f>
        <v>555.04109203461064</v>
      </c>
    </row>
    <row r="6" spans="2:27" x14ac:dyDescent="0.3">
      <c r="B6" t="s">
        <v>10</v>
      </c>
      <c r="C6" s="3">
        <f>Inputs!C3</f>
        <v>17.470399999999998</v>
      </c>
      <c r="D6" s="3">
        <f>Inputs!D3</f>
        <v>26.887999999999998</v>
      </c>
      <c r="E6" s="3">
        <f>Inputs!E3</f>
        <v>32.238999999999997</v>
      </c>
      <c r="F6" s="3">
        <f>Inputs!F3</f>
        <v>38.203999999999994</v>
      </c>
      <c r="G6" s="3">
        <f>Inputs!G3</f>
        <v>24.688999999999997</v>
      </c>
      <c r="H6" s="3">
        <f>Inputs!H3</f>
        <v>20.306392000000002</v>
      </c>
      <c r="I6" s="3">
        <f>Inputs!I3</f>
        <v>36.30639200000001</v>
      </c>
      <c r="J6" s="3">
        <f>Inputs!J3</f>
        <v>35.906759500000007</v>
      </c>
      <c r="K6" s="3">
        <f>Inputs!K3</f>
        <v>39.100551250000002</v>
      </c>
      <c r="L6" s="3">
        <f>Inputs!L3</f>
        <v>42.100551250000002</v>
      </c>
      <c r="M6" s="3">
        <f>Inputs!M3</f>
        <v>27.790575855739124</v>
      </c>
      <c r="N6" s="3">
        <f>Inputs!N3</f>
        <v>27.790575855739124</v>
      </c>
      <c r="O6" s="3">
        <f>Inputs!O3</f>
        <v>27.790575855739124</v>
      </c>
      <c r="P6" s="3">
        <f>Inputs!P3</f>
        <v>27.790575855739124</v>
      </c>
      <c r="Q6" s="3">
        <f>Inputs!Q3</f>
        <v>27.790575855739124</v>
      </c>
      <c r="R6" s="3">
        <f>Inputs!R3</f>
        <v>29.687252879602639</v>
      </c>
      <c r="S6" s="3">
        <f>Inputs!S3</f>
        <v>29.687252879602639</v>
      </c>
      <c r="T6" s="3">
        <f>Inputs!T3</f>
        <v>29.687252879602639</v>
      </c>
      <c r="U6" s="3">
        <f>Inputs!U3</f>
        <v>29.687252879602639</v>
      </c>
      <c r="V6" s="3">
        <f>Inputs!V3</f>
        <v>29.687252879602639</v>
      </c>
      <c r="W6" s="3">
        <f>Inputs!W3</f>
        <v>23.967544646150522</v>
      </c>
      <c r="X6" s="3">
        <f>Inputs!X3</f>
        <v>23.967544646150522</v>
      </c>
      <c r="Y6" s="3">
        <f>Inputs!Y3</f>
        <v>23.967544646150522</v>
      </c>
      <c r="Z6" s="3">
        <f>Inputs!Z3</f>
        <v>23.967544646150522</v>
      </c>
      <c r="AA6" s="3">
        <f>Inputs!AA3</f>
        <v>23.967544646150522</v>
      </c>
    </row>
    <row r="7" spans="2:27" x14ac:dyDescent="0.3">
      <c r="B7" t="s">
        <v>11</v>
      </c>
      <c r="C7" s="4">
        <f>-1/(Inputs!C6)*(C5+C6)</f>
        <v>-0.31764363636363629</v>
      </c>
      <c r="D7" s="4">
        <f>-1/(Inputs!D6)*(D5+D6)</f>
        <v>-0.80074102479338838</v>
      </c>
      <c r="E7" s="4">
        <f>-1/(Inputs!E6)*(E5+E6)</f>
        <v>-1.3723457334335085</v>
      </c>
      <c r="F7" s="4">
        <f>-1/(Inputs!F6)*(F5+F6)</f>
        <v>-2.042012174643808</v>
      </c>
      <c r="G7" s="4">
        <f>-1/(Inputs!G6)*(G5+G6)</f>
        <v>-2.4537755896502849</v>
      </c>
      <c r="H7" s="4">
        <f>-1/(Inputs!H6)*(H5+H6)</f>
        <v>-2.7783686152930063</v>
      </c>
      <c r="I7" s="4">
        <f>-1/(Inputs!I6)*(I5+I6)</f>
        <v>-3.3879690404694975</v>
      </c>
      <c r="J7" s="4">
        <f>-1/(Inputs!J6)*(J5+J6)</f>
        <v>-3.9792197760973251</v>
      </c>
      <c r="K7" s="4">
        <f>-1/(Inputs!K6)*(K5+K6)</f>
        <v>-4.6177894392591918</v>
      </c>
      <c r="L7" s="4">
        <f>-1/(Inputs!L6)*(L5+L6)</f>
        <v>-5.2992941994544802</v>
      </c>
      <c r="M7" s="4">
        <f>-1/(Inputs!M6)*(M5+M6)</f>
        <v>-5.7082265932051097</v>
      </c>
      <c r="N7" s="4">
        <f>-1/(Inputs!N6)*(N5+N6)</f>
        <v>-6.1097238525239099</v>
      </c>
      <c r="O7" s="4">
        <f>-1/(Inputs!O6)*(O5+O6)</f>
        <v>-6.5039211616732766</v>
      </c>
      <c r="P7" s="4">
        <f>-1/(Inputs!P6)*(P5+P6)</f>
        <v>-6.8909512470199283</v>
      </c>
      <c r="Q7" s="4">
        <f>-1/(Inputs!Q6)*(Q5+Q6)</f>
        <v>-7.2709444217239136</v>
      </c>
      <c r="R7" s="4">
        <f>-1/(Inputs!R6)*(R5+R6)</f>
        <v>-7.6785136664126172</v>
      </c>
      <c r="S7" s="4">
        <f>-1/(Inputs!S6)*(S5+S6)</f>
        <v>-8.0786725611978891</v>
      </c>
      <c r="T7" s="4">
        <f>-1/(Inputs!T6)*(T5+T6)</f>
        <v>-8.4715558397143393</v>
      </c>
      <c r="U7" s="4">
        <f>-1/(Inputs!U6)*(U5+U6)</f>
        <v>-8.8572957858941272</v>
      </c>
      <c r="V7" s="4">
        <f>-1/(Inputs!V6)*(V5+V6)</f>
        <v>-9.2360222785070079</v>
      </c>
      <c r="W7" s="4">
        <f>-1/(Inputs!W6)*(W5+W6)</f>
        <v>-9.5038681397368912</v>
      </c>
      <c r="X7" s="4">
        <f>-1/(Inputs!X6)*(X5+X6)</f>
        <v>-9.7668440762171382</v>
      </c>
      <c r="Y7" s="4">
        <f>-1/(Inputs!Y6)*(Y5+Y6)</f>
        <v>-10.025038632034107</v>
      </c>
      <c r="Z7" s="4">
        <f>-1/(Inputs!Z6)*(Z5+Z6)</f>
        <v>-10.278538741381679</v>
      </c>
      <c r="AA7" s="4">
        <f>-1/(Inputs!AA6)*(AA5+AA6)</f>
        <v>-10.527429757832021</v>
      </c>
    </row>
    <row r="8" spans="2:27" x14ac:dyDescent="0.3">
      <c r="B8" t="s">
        <v>12</v>
      </c>
      <c r="C8" s="3">
        <f>SUM(C5:C7)</f>
        <v>17.15275636363636</v>
      </c>
      <c r="D8" s="3">
        <f>SUM(D5:D7)</f>
        <v>43.240015338842973</v>
      </c>
      <c r="E8" s="3">
        <f t="shared" ref="E8:G8" si="17">SUM(E5:E7)</f>
        <v>74.106669605409465</v>
      </c>
      <c r="F8" s="3">
        <f t="shared" si="17"/>
        <v>110.26865743076566</v>
      </c>
      <c r="G8" s="3">
        <f t="shared" si="17"/>
        <v>132.50388184111537</v>
      </c>
      <c r="H8" s="3">
        <f t="shared" ref="H8" si="18">SUM(H5:H7)</f>
        <v>150.03190522582236</v>
      </c>
      <c r="I8" s="3">
        <f t="shared" ref="I8" si="19">SUM(I5:I7)</f>
        <v>182.95032818535287</v>
      </c>
      <c r="J8" s="3">
        <f t="shared" ref="J8" si="20">SUM(J5:J7)</f>
        <v>214.87786790925557</v>
      </c>
      <c r="K8" s="3">
        <f t="shared" ref="K8" si="21">SUM(K5:K7)</f>
        <v>249.36062971999638</v>
      </c>
      <c r="L8" s="3">
        <f t="shared" ref="L8:AA8" si="22">SUM(L5:L7)</f>
        <v>286.16188677054191</v>
      </c>
      <c r="M8" s="3">
        <f t="shared" si="22"/>
        <v>308.24423603307594</v>
      </c>
      <c r="N8" s="3">
        <f t="shared" si="22"/>
        <v>329.92508803629113</v>
      </c>
      <c r="O8" s="3">
        <f t="shared" si="22"/>
        <v>351.21174273035695</v>
      </c>
      <c r="P8" s="3">
        <f t="shared" si="22"/>
        <v>372.11136733907614</v>
      </c>
      <c r="Q8" s="3">
        <f t="shared" si="22"/>
        <v>392.63099877309133</v>
      </c>
      <c r="R8" s="3">
        <f t="shared" si="22"/>
        <v>414.63973798628132</v>
      </c>
      <c r="S8" s="3">
        <f t="shared" si="22"/>
        <v>436.24831830468605</v>
      </c>
      <c r="T8" s="3">
        <f t="shared" si="22"/>
        <v>457.46401534457436</v>
      </c>
      <c r="U8" s="3">
        <f t="shared" si="22"/>
        <v>478.29397243828288</v>
      </c>
      <c r="V8" s="3">
        <f t="shared" si="22"/>
        <v>498.74520303937851</v>
      </c>
      <c r="W8" s="3">
        <f t="shared" si="22"/>
        <v>513.20887954579212</v>
      </c>
      <c r="X8" s="3">
        <f t="shared" si="22"/>
        <v>527.40958011572548</v>
      </c>
      <c r="Y8" s="3">
        <f t="shared" si="22"/>
        <v>541.35208612984184</v>
      </c>
      <c r="Z8" s="3">
        <f t="shared" si="22"/>
        <v>555.04109203461064</v>
      </c>
      <c r="AA8" s="3">
        <f t="shared" si="22"/>
        <v>568.48120692292912</v>
      </c>
    </row>
    <row r="10" spans="2:27" x14ac:dyDescent="0.3">
      <c r="B10" t="s">
        <v>14</v>
      </c>
      <c r="C10" s="3">
        <f>(C5+C8)/2</f>
        <v>8.5763781818181801</v>
      </c>
      <c r="D10" s="3">
        <f t="shared" ref="D10:L10" si="23">(D5+D8)/2</f>
        <v>30.196385851239668</v>
      </c>
      <c r="E10" s="3">
        <f t="shared" si="23"/>
        <v>58.673342472126222</v>
      </c>
      <c r="F10" s="3">
        <f t="shared" si="23"/>
        <v>92.187663518087561</v>
      </c>
      <c r="G10" s="3">
        <f t="shared" si="23"/>
        <v>121.38626963594052</v>
      </c>
      <c r="H10" s="3">
        <f t="shared" si="23"/>
        <v>141.26789353346885</v>
      </c>
      <c r="I10" s="3">
        <f t="shared" si="23"/>
        <v>166.49111670558761</v>
      </c>
      <c r="J10" s="3">
        <f t="shared" si="23"/>
        <v>198.91409804730421</v>
      </c>
      <c r="K10" s="3">
        <f t="shared" si="23"/>
        <v>232.11924881462596</v>
      </c>
      <c r="L10" s="3">
        <f t="shared" si="23"/>
        <v>267.76125824526912</v>
      </c>
      <c r="M10" s="3">
        <f t="shared" ref="M10:AA10" si="24">(M5+M8)/2</f>
        <v>297.2030614018089</v>
      </c>
      <c r="N10" s="3">
        <f t="shared" si="24"/>
        <v>319.08466203468356</v>
      </c>
      <c r="O10" s="3">
        <f t="shared" si="24"/>
        <v>340.56841538332401</v>
      </c>
      <c r="P10" s="3">
        <f t="shared" si="24"/>
        <v>361.66155503471657</v>
      </c>
      <c r="Q10" s="3">
        <f t="shared" si="24"/>
        <v>382.37118305608374</v>
      </c>
      <c r="R10" s="3">
        <f t="shared" si="24"/>
        <v>403.63536837968633</v>
      </c>
      <c r="S10" s="3">
        <f t="shared" si="24"/>
        <v>425.44402814548368</v>
      </c>
      <c r="T10" s="3">
        <f t="shared" si="24"/>
        <v>446.85616682463024</v>
      </c>
      <c r="U10" s="3">
        <f t="shared" si="24"/>
        <v>467.87899389142865</v>
      </c>
      <c r="V10" s="3">
        <f t="shared" si="24"/>
        <v>488.51958773883069</v>
      </c>
      <c r="W10" s="3">
        <f t="shared" si="24"/>
        <v>505.97704129258534</v>
      </c>
      <c r="X10" s="3">
        <f t="shared" si="24"/>
        <v>520.3092298307588</v>
      </c>
      <c r="Y10" s="3">
        <f t="shared" si="24"/>
        <v>534.38083312278366</v>
      </c>
      <c r="Z10" s="3">
        <f t="shared" si="24"/>
        <v>548.19658908222618</v>
      </c>
      <c r="AA10" s="3">
        <f t="shared" si="24"/>
        <v>561.76114947876988</v>
      </c>
    </row>
    <row r="12" spans="2:27" x14ac:dyDescent="0.3">
      <c r="B12" t="s">
        <v>13</v>
      </c>
      <c r="C12" s="3">
        <f>C10*Inputs!C9</f>
        <v>0.31646835490909087</v>
      </c>
      <c r="D12" s="3">
        <f>D10*Inputs!D9</f>
        <v>1.1142466379107439</v>
      </c>
      <c r="E12" s="3">
        <f>E10*Inputs!E9</f>
        <v>2.1650463372214577</v>
      </c>
      <c r="F12" s="3">
        <f>F10*Inputs!F9</f>
        <v>3.4017247838174312</v>
      </c>
      <c r="G12" s="3">
        <f>G10*Inputs!G9</f>
        <v>4.4791533495662055</v>
      </c>
      <c r="H12" s="3">
        <f>H10*Inputs!H9</f>
        <v>5.2127852713850009</v>
      </c>
      <c r="I12" s="3">
        <f>I10*Inputs!I9</f>
        <v>6.1435222064361836</v>
      </c>
      <c r="J12" s="3">
        <f>J10*Inputs!J9</f>
        <v>7.3399302179455255</v>
      </c>
      <c r="K12" s="3">
        <f>K10*Inputs!K9</f>
        <v>8.565200281259699</v>
      </c>
      <c r="L12" s="3">
        <f>L10*Inputs!L9</f>
        <v>9.880390429250431</v>
      </c>
      <c r="M12" s="3">
        <f>M10*Inputs!M9</f>
        <v>10.966792965726748</v>
      </c>
      <c r="N12" s="3">
        <f>N10*Inputs!N9</f>
        <v>11.774224029079823</v>
      </c>
      <c r="O12" s="3">
        <f>O10*Inputs!O9</f>
        <v>12.566974527644657</v>
      </c>
      <c r="P12" s="3">
        <f>P10*Inputs!P9</f>
        <v>13.345311380781043</v>
      </c>
      <c r="Q12" s="3">
        <f>Q10*Inputs!Q9</f>
        <v>14.10949665476949</v>
      </c>
      <c r="R12" s="3">
        <f>R10*Inputs!R9</f>
        <v>14.894145093210426</v>
      </c>
      <c r="S12" s="3">
        <f>S10*Inputs!S9</f>
        <v>15.69888463856835</v>
      </c>
      <c r="T12" s="3">
        <f>T10*Inputs!T9</f>
        <v>16.488992555828858</v>
      </c>
      <c r="U12" s="3">
        <f>U10*Inputs!U9</f>
        <v>17.264734874593717</v>
      </c>
      <c r="V12" s="3">
        <f>V10*Inputs!V9</f>
        <v>18.026372787562853</v>
      </c>
      <c r="W12" s="3">
        <f>W10*Inputs!W9</f>
        <v>18.670552823696401</v>
      </c>
      <c r="X12" s="3">
        <f>X10*Inputs!X9</f>
        <v>19.199410580755</v>
      </c>
      <c r="Y12" s="3">
        <f>Y10*Inputs!Y9</f>
        <v>19.718652742230717</v>
      </c>
      <c r="Z12" s="3">
        <f>Z10*Inputs!Z9</f>
        <v>20.228454137134147</v>
      </c>
      <c r="AA12" s="3">
        <f>AA10*Inputs!AA9</f>
        <v>20.728986415766609</v>
      </c>
    </row>
    <row r="14" spans="2:27" x14ac:dyDescent="0.3">
      <c r="B14" t="s">
        <v>15</v>
      </c>
      <c r="C14" s="3">
        <f>C12*(Inputs!C7*(1-Inputs!C8)/Inputs!C9)*(1/(1-Inputs!C10)-1)</f>
        <v>5.8405135418181785E-2</v>
      </c>
      <c r="D14" s="3">
        <f>D12*(Inputs!D7*(1-Inputs!D8)/Inputs!D9)*(1/(1-Inputs!D10)-1)</f>
        <v>0.20563738764694209</v>
      </c>
      <c r="E14" s="3">
        <f>E12*(Inputs!E7*(1-Inputs!E8)/Inputs!E9)*(1/(1-Inputs!E10)-1)</f>
        <v>0.39956546223517947</v>
      </c>
      <c r="F14" s="3">
        <f>F12*(Inputs!F7*(1-Inputs!F8)/Inputs!F9)*(1/(1-Inputs!F10)-1)</f>
        <v>0.62779798855817603</v>
      </c>
      <c r="G14" s="3">
        <f>G12*(Inputs!G7*(1-Inputs!G8)/Inputs!G9)*(1/(1-Inputs!G10)-1)</f>
        <v>0.82664049622075475</v>
      </c>
      <c r="H14" s="3">
        <f>H12*(Inputs!H7*(1-Inputs!H8)/Inputs!H9)*(1/(1-Inputs!H10)-1)</f>
        <v>0.96203435496292256</v>
      </c>
      <c r="I14" s="3">
        <f>I12*(Inputs!I7*(1-Inputs!I8)/Inputs!I9)*(1/(1-Inputs!I10)-1)</f>
        <v>1.1338045047650516</v>
      </c>
      <c r="J14" s="3">
        <f>J12*(Inputs!J7*(1-Inputs!J8)/Inputs!J9)*(1/(1-Inputs!J10)-1)</f>
        <v>1.3546050077021412</v>
      </c>
      <c r="K14" s="3">
        <f>K12*(Inputs!K7*(1-Inputs!K8)/Inputs!K9)*(1/(1-Inputs!K10)-1)</f>
        <v>1.5807320844276025</v>
      </c>
      <c r="L14" s="3">
        <f>L12*(Inputs!L7*(1-Inputs!L8)/Inputs!L9)*(1/(1-Inputs!L10)-1)</f>
        <v>1.8234541686502823</v>
      </c>
      <c r="M14" s="3">
        <f>M12*(Inputs!M7*(1-Inputs!M8)/Inputs!M9)*(1/(1-Inputs!M10)-1)</f>
        <v>2.023952848146318</v>
      </c>
      <c r="N14" s="3">
        <f>N12*(Inputs!N7*(1-Inputs!N8)/Inputs!N9)*(1/(1-Inputs!N10)-1)</f>
        <v>2.1729665484561944</v>
      </c>
      <c r="O14" s="3">
        <f>O12*(Inputs!O7*(1-Inputs!O8)/Inputs!O9)*(1/(1-Inputs!O10)-1)</f>
        <v>2.3192709087604362</v>
      </c>
      <c r="P14" s="3">
        <f>P12*(Inputs!P7*(1-Inputs!P8)/Inputs!P9)*(1/(1-Inputs!P10)-1)</f>
        <v>2.4629151897864192</v>
      </c>
      <c r="Q14" s="3">
        <f>Q12*(Inputs!Q7*(1-Inputs!Q8)/Inputs!Q9)*(1/(1-Inputs!Q10)-1)</f>
        <v>2.6039477566119293</v>
      </c>
      <c r="R14" s="3">
        <f>R12*(Inputs!R7*(1-Inputs!R8)/Inputs!R9)*(1/(1-Inputs!R10)-1)</f>
        <v>2.7487568586656632</v>
      </c>
      <c r="S14" s="3">
        <f>S12*(Inputs!S7*(1-Inputs!S8)/Inputs!S9)*(1/(1-Inputs!S10)-1)</f>
        <v>2.8972738316707431</v>
      </c>
      <c r="T14" s="3">
        <f>T12*(Inputs!T7*(1-Inputs!T8)/Inputs!T9)*(1/(1-Inputs!T10)-1)</f>
        <v>3.0430904960757315</v>
      </c>
      <c r="U14" s="3">
        <f>U12*(Inputs!U7*(1-Inputs!U8)/Inputs!U9)*(1/(1-Inputs!U10)-1)</f>
        <v>3.1862559484006283</v>
      </c>
      <c r="V14" s="3">
        <f>V12*(Inputs!V7*(1-Inputs!V8)/Inputs!V9)*(1/(1-Inputs!V10)-1)</f>
        <v>3.3268183925014356</v>
      </c>
      <c r="W14" s="3">
        <f>W12*(Inputs!W7*(1-Inputs!W8)/Inputs!W9)*(1/(1-Inputs!W10)-1)</f>
        <v>3.4457036512025052</v>
      </c>
      <c r="X14" s="3">
        <f>X12*(Inputs!X7*(1-Inputs!X8)/Inputs!X9)*(1/(1-Inputs!X10)-1)</f>
        <v>3.5433058551474663</v>
      </c>
      <c r="Y14" s="3">
        <f>Y12*(Inputs!Y7*(1-Inputs!Y8)/Inputs!Y9)*(1/(1-Inputs!Y10)-1)</f>
        <v>3.6391334735661554</v>
      </c>
      <c r="Z14" s="3">
        <f>Z12*(Inputs!Z7*(1-Inputs!Z8)/Inputs!Z9)*(1/(1-Inputs!Z10)-1)</f>
        <v>3.7332187716499594</v>
      </c>
      <c r="AA14" s="3">
        <f>AA12*(Inputs!AA7*(1-Inputs!AA8)/Inputs!AA9)*(1/(1-Inputs!AA10)-1)</f>
        <v>3.8255934279504218</v>
      </c>
    </row>
    <row r="15" spans="2:27" x14ac:dyDescent="0.3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3">
      <c r="B16" t="s">
        <v>16</v>
      </c>
      <c r="C16" s="3">
        <f>C3+C12-C7+C14</f>
        <v>2.8145171266909088</v>
      </c>
      <c r="D16" s="3">
        <f t="shared" ref="D16:G16" si="25">D3+D12-D7+D14</f>
        <v>4.2426250503510747</v>
      </c>
      <c r="E16" s="3">
        <f t="shared" si="25"/>
        <v>6.0589575328901466</v>
      </c>
      <c r="F16" s="3">
        <f t="shared" si="25"/>
        <v>8.1935349470194154</v>
      </c>
      <c r="G16" s="3">
        <f t="shared" si="25"/>
        <v>9.8815694354372443</v>
      </c>
      <c r="H16" s="3">
        <f t="shared" ref="H16:L16" si="26">H3+H12-H7+H14</f>
        <v>11.075188241640928</v>
      </c>
      <c r="I16" s="3">
        <f t="shared" si="26"/>
        <v>12.787295751670733</v>
      </c>
      <c r="J16" s="3">
        <f t="shared" si="26"/>
        <v>14.795755001744991</v>
      </c>
      <c r="K16" s="3">
        <f t="shared" si="26"/>
        <v>16.885721804946492</v>
      </c>
      <c r="L16" s="3">
        <f t="shared" si="26"/>
        <v>19.125138797355195</v>
      </c>
      <c r="M16" s="3">
        <f t="shared" ref="M16:AA16" si="27">M3+M12-M7+M14</f>
        <v>20.820972407078177</v>
      </c>
      <c r="N16" s="3">
        <f t="shared" si="27"/>
        <v>22.178914430059926</v>
      </c>
      <c r="O16" s="3">
        <f t="shared" si="27"/>
        <v>23.51216659807837</v>
      </c>
      <c r="P16" s="3">
        <f t="shared" si="27"/>
        <v>24.82117781758739</v>
      </c>
      <c r="Q16" s="3">
        <f t="shared" si="27"/>
        <v>26.106388833105335</v>
      </c>
      <c r="R16" s="3">
        <f t="shared" si="27"/>
        <v>27.443415618288704</v>
      </c>
      <c r="S16" s="3">
        <f t="shared" si="27"/>
        <v>28.796831031436987</v>
      </c>
      <c r="T16" s="3">
        <f t="shared" si="27"/>
        <v>30.12563889161893</v>
      </c>
      <c r="U16" s="3">
        <f t="shared" si="27"/>
        <v>31.430286608888473</v>
      </c>
      <c r="V16" s="3">
        <f t="shared" si="27"/>
        <v>32.711213458571294</v>
      </c>
      <c r="W16" s="3">
        <f t="shared" si="27"/>
        <v>33.742124614635799</v>
      </c>
      <c r="X16" s="3">
        <f t="shared" si="27"/>
        <v>34.631560512119606</v>
      </c>
      <c r="Y16" s="3">
        <f t="shared" si="27"/>
        <v>35.504824847830982</v>
      </c>
      <c r="Z16" s="3">
        <f t="shared" si="27"/>
        <v>36.362211650165783</v>
      </c>
      <c r="AA16" s="3">
        <f t="shared" si="27"/>
        <v>37.204009601549053</v>
      </c>
    </row>
    <row r="17" spans="2:27" x14ac:dyDescent="0.3">
      <c r="B17" t="s">
        <v>19</v>
      </c>
      <c r="C17" s="3">
        <f>C16*(1+Inputs!C11)</f>
        <v>2.8426622979578178</v>
      </c>
      <c r="D17" s="3">
        <f>D16*(1+Inputs!D11)</f>
        <v>4.2850513008545859</v>
      </c>
      <c r="E17" s="3">
        <f>E16*(1+Inputs!E11)</f>
        <v>6.1195471082190478</v>
      </c>
      <c r="F17" s="3">
        <f>F16*(1+Inputs!F11)</f>
        <v>8.2754702964896101</v>
      </c>
      <c r="G17" s="3">
        <f>G16*(1+Inputs!G11)</f>
        <v>9.9803851297916175</v>
      </c>
      <c r="H17" s="3">
        <f>H16*(1+Inputs!H11)</f>
        <v>11.185940124057337</v>
      </c>
      <c r="I17" s="3">
        <f>I16*(1+Inputs!I11)</f>
        <v>12.915168709187441</v>
      </c>
      <c r="J17" s="3">
        <f>J16*(1+Inputs!J11)</f>
        <v>14.943712551762442</v>
      </c>
      <c r="K17" s="3">
        <f>K16*(1+Inputs!K11)</f>
        <v>17.054579022995956</v>
      </c>
      <c r="L17" s="3">
        <f>L16*(1+Inputs!L11)</f>
        <v>19.316390185328746</v>
      </c>
      <c r="M17" s="3">
        <f>M16*(1+Inputs!M11)</f>
        <v>21.029182131148957</v>
      </c>
      <c r="N17" s="3">
        <f>N16*(1+Inputs!N11)</f>
        <v>22.400703574360527</v>
      </c>
      <c r="O17" s="3">
        <f>O16*(1+Inputs!O11)</f>
        <v>23.747288264059154</v>
      </c>
      <c r="P17" s="3">
        <f>P16*(1+Inputs!P11)</f>
        <v>25.069389595763266</v>
      </c>
      <c r="Q17" s="3">
        <f>Q16*(1+Inputs!Q11)</f>
        <v>26.36745272143639</v>
      </c>
      <c r="R17" s="3">
        <f>R16*(1+Inputs!R11)</f>
        <v>27.717849774471592</v>
      </c>
      <c r="S17" s="3">
        <f>S16*(1+Inputs!S11)</f>
        <v>29.084799341751356</v>
      </c>
      <c r="T17" s="3">
        <f>T16*(1+Inputs!T11)</f>
        <v>30.42689528053512</v>
      </c>
      <c r="U17" s="3">
        <f>U16*(1+Inputs!U11)</f>
        <v>31.744589474977357</v>
      </c>
      <c r="V17" s="3">
        <f>V16*(1+Inputs!V11)</f>
        <v>33.038325593157005</v>
      </c>
      <c r="W17" s="3">
        <f>W16*(1+Inputs!W11)</f>
        <v>34.079545860782154</v>
      </c>
      <c r="X17" s="3">
        <f>X16*(1+Inputs!X11)</f>
        <v>34.977876117240804</v>
      </c>
      <c r="Y17" s="3">
        <f>Y16*(1+Inputs!Y11)</f>
        <v>35.859873096309293</v>
      </c>
      <c r="Z17" s="3">
        <f>Z16*(1+Inputs!Z11)</f>
        <v>36.725833766667442</v>
      </c>
      <c r="AA17" s="3">
        <f>AA16*(1+Inputs!AA11)</f>
        <v>37.576049697564542</v>
      </c>
    </row>
    <row r="18" spans="2:27" x14ac:dyDescent="0.3">
      <c r="B18" t="s">
        <v>20</v>
      </c>
      <c r="C18" s="3">
        <f>C17*Inputs!C13</f>
        <v>2.2509879754150766</v>
      </c>
      <c r="D18" s="3">
        <f>D17*Inputs!D13</f>
        <v>3.3972590893866963</v>
      </c>
      <c r="E18" s="3">
        <f>E17*Inputs!E13</f>
        <v>4.8574808729479662</v>
      </c>
      <c r="F18" s="3">
        <f>F17*Inputs!F13</f>
        <v>6.5765510503882476</v>
      </c>
      <c r="G18" s="3">
        <f>G17*Inputs!G13</f>
        <v>7.940742490569483</v>
      </c>
      <c r="H18" s="3">
        <f>H17*Inputs!H13</f>
        <v>8.9088240136845975</v>
      </c>
      <c r="I18" s="3">
        <f>I17*Inputs!I13</f>
        <v>10.296320454517016</v>
      </c>
      <c r="J18" s="3">
        <f>J17*Inputs!J13</f>
        <v>11.925443788959807</v>
      </c>
      <c r="K18" s="3">
        <f>K17*Inputs!K13</f>
        <v>13.62357621651279</v>
      </c>
      <c r="L18" s="3">
        <f>L17*Inputs!L13</f>
        <v>15.445791530617832</v>
      </c>
      <c r="M18" s="3">
        <f>M17*Inputs!M13</f>
        <v>16.832191341181691</v>
      </c>
      <c r="N18" s="3">
        <f>N17*Inputs!N13</f>
        <v>17.947915392791753</v>
      </c>
      <c r="O18" s="3">
        <f>O17*Inputs!O13</f>
        <v>19.0458542284568</v>
      </c>
      <c r="P18" s="3">
        <f>P17*Inputs!P13</f>
        <v>20.126315159128833</v>
      </c>
      <c r="Q18" s="3">
        <f>Q17*Inputs!Q13</f>
        <v>21.189600211416703</v>
      </c>
      <c r="R18" s="3">
        <f>R17*Inputs!R13</f>
        <v>22.297090728018322</v>
      </c>
      <c r="S18" s="3">
        <f>S17*Inputs!S13</f>
        <v>23.42010370287975</v>
      </c>
      <c r="T18" s="3">
        <f>T17*Inputs!T13</f>
        <v>24.525307377508938</v>
      </c>
      <c r="U18" s="3">
        <f>U17*Inputs!U13</f>
        <v>25.613009578392816</v>
      </c>
      <c r="V18" s="3">
        <f>V17*Inputs!V13</f>
        <v>26.683512838909273</v>
      </c>
      <c r="W18" s="3">
        <f>W17*Inputs!W13</f>
        <v>27.551982286548938</v>
      </c>
      <c r="X18" s="3">
        <f>X17*Inputs!X13</f>
        <v>28.306525473294116</v>
      </c>
      <c r="Y18" s="3">
        <f>Y17*Inputs!Y13</f>
        <v>29.049318954509342</v>
      </c>
      <c r="Z18" s="3">
        <f>Z17*Inputs!Z13</f>
        <v>29.780566053567021</v>
      </c>
      <c r="AA18" s="3">
        <f>AA17*Inputs!AA13</f>
        <v>30.500466597905991</v>
      </c>
    </row>
    <row r="19" spans="2:27" x14ac:dyDescent="0.3">
      <c r="B19" t="s">
        <v>17</v>
      </c>
      <c r="C19" s="3">
        <f>Inputs!C12</f>
        <v>691.73174585813672</v>
      </c>
      <c r="D19" s="3">
        <f>Inputs!D12</f>
        <v>700.23174585813672</v>
      </c>
      <c r="E19" s="3">
        <f>Inputs!E12</f>
        <v>709.78049585813676</v>
      </c>
      <c r="F19" s="3">
        <f>Inputs!F12</f>
        <v>719.04299585813681</v>
      </c>
      <c r="G19" s="3">
        <f>Inputs!G12</f>
        <v>727.21174585813674</v>
      </c>
      <c r="H19" s="3">
        <f>Inputs!H12</f>
        <v>733.49274585813669</v>
      </c>
      <c r="I19" s="3">
        <f>Inputs!I12</f>
        <v>739.77374585813664</v>
      </c>
      <c r="J19" s="3">
        <f>Inputs!J12</f>
        <v>746.05474585813658</v>
      </c>
      <c r="K19" s="3">
        <f>Inputs!K12</f>
        <v>752.33574585813653</v>
      </c>
      <c r="L19" s="3">
        <f>Inputs!L12</f>
        <v>758.61674585813648</v>
      </c>
      <c r="M19" s="3">
        <f>Inputs!M12</f>
        <v>764.89774585813643</v>
      </c>
      <c r="N19" s="3">
        <f>Inputs!N12</f>
        <v>771.17874585813638</v>
      </c>
      <c r="O19" s="3">
        <f>Inputs!O12</f>
        <v>777.45974585813633</v>
      </c>
      <c r="P19" s="3">
        <f>Inputs!P12</f>
        <v>783.74074585813628</v>
      </c>
      <c r="Q19" s="3">
        <f>Inputs!Q12</f>
        <v>790.02174585813623</v>
      </c>
      <c r="R19" s="3">
        <f>Inputs!R12</f>
        <v>796.30274585813618</v>
      </c>
      <c r="S19" s="3">
        <f>Inputs!S12</f>
        <v>802.58374585813613</v>
      </c>
      <c r="T19" s="3">
        <f>Inputs!T12</f>
        <v>808.86474585813608</v>
      </c>
      <c r="U19" s="3">
        <f>Inputs!U12</f>
        <v>815.14574585813602</v>
      </c>
      <c r="V19" s="3">
        <f>Inputs!V12</f>
        <v>821.42674585813597</v>
      </c>
      <c r="W19" s="3">
        <f>Inputs!W12</f>
        <v>827.70774585813592</v>
      </c>
      <c r="X19" s="3">
        <f>Inputs!X12</f>
        <v>833.98874585813587</v>
      </c>
      <c r="Y19" s="3">
        <f>Inputs!Y12</f>
        <v>840.26974585813582</v>
      </c>
      <c r="Z19" s="3">
        <f>Inputs!Z12</f>
        <v>846.55074585813577</v>
      </c>
      <c r="AA19" s="3">
        <f>Inputs!AA12</f>
        <v>852.83174585813572</v>
      </c>
    </row>
    <row r="20" spans="2:27" x14ac:dyDescent="0.3">
      <c r="B20" t="s">
        <v>21</v>
      </c>
      <c r="C20" s="2">
        <f>C18/C19*1000</f>
        <v>3.2541342635974937</v>
      </c>
      <c r="D20" s="2">
        <f t="shared" ref="D20:G20" si="28">D18/D19*1000</f>
        <v>4.8516210661419557</v>
      </c>
      <c r="E20" s="2">
        <f t="shared" si="28"/>
        <v>6.843638140655286</v>
      </c>
      <c r="F20" s="2">
        <f t="shared" si="28"/>
        <v>9.1462556318200541</v>
      </c>
      <c r="G20" s="2">
        <f t="shared" si="28"/>
        <v>10.919436513225062</v>
      </c>
      <c r="H20" s="2">
        <f t="shared" ref="H20" si="29">H18/H19*1000</f>
        <v>12.145756129137826</v>
      </c>
      <c r="I20" s="2">
        <f t="shared" ref="I20" si="30">I18/I19*1000</f>
        <v>13.918202034289951</v>
      </c>
      <c r="J20" s="2">
        <f t="shared" ref="J20" si="31">J18/J19*1000</f>
        <v>15.984676533680878</v>
      </c>
      <c r="K20" s="2">
        <f t="shared" ref="K20" si="32">K18/K19*1000</f>
        <v>18.108372879416134</v>
      </c>
      <c r="L20" s="2">
        <f t="shared" ref="L20:AA20" si="33">L18/L19*1000</f>
        <v>20.360467409858941</v>
      </c>
      <c r="M20" s="2">
        <f t="shared" si="33"/>
        <v>22.005805916315921</v>
      </c>
      <c r="N20" s="2">
        <f t="shared" si="33"/>
        <v>23.273353277935641</v>
      </c>
      <c r="O20" s="2">
        <f t="shared" si="33"/>
        <v>24.49754386631885</v>
      </c>
      <c r="P20" s="2">
        <f t="shared" si="33"/>
        <v>25.679812189797602</v>
      </c>
      <c r="Q20" s="2">
        <f t="shared" si="33"/>
        <v>26.821540448105221</v>
      </c>
      <c r="R20" s="2">
        <f t="shared" si="33"/>
        <v>28.000770867604945</v>
      </c>
      <c r="S20" s="2">
        <f t="shared" si="33"/>
        <v>29.18088464131376</v>
      </c>
      <c r="T20" s="2">
        <f t="shared" si="33"/>
        <v>30.320653116720635</v>
      </c>
      <c r="U20" s="2">
        <f t="shared" si="33"/>
        <v>31.421386553921092</v>
      </c>
      <c r="V20" s="2">
        <f t="shared" si="33"/>
        <v>32.484348693848879</v>
      </c>
      <c r="W20" s="2">
        <f t="shared" si="33"/>
        <v>33.287090068227023</v>
      </c>
      <c r="X20" s="2">
        <f t="shared" si="33"/>
        <v>33.941136033158351</v>
      </c>
      <c r="Y20" s="2">
        <f t="shared" si="33"/>
        <v>34.571420782075606</v>
      </c>
      <c r="Z20" s="2">
        <f t="shared" si="33"/>
        <v>35.178713384014458</v>
      </c>
      <c r="AA20" s="2">
        <f t="shared" si="33"/>
        <v>35.763756152411794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A12"/>
  <sheetViews>
    <sheetView workbookViewId="0">
      <selection activeCell="A12" sqref="A12:XFD12"/>
    </sheetView>
  </sheetViews>
  <sheetFormatPr defaultRowHeight="14.4" x14ac:dyDescent="0.3"/>
  <cols>
    <col min="1" max="1" width="1.5546875" customWidth="1"/>
    <col min="2" max="2" width="33.44140625" bestFit="1" customWidth="1"/>
    <col min="3" max="27" width="11.6640625" customWidth="1"/>
  </cols>
  <sheetData>
    <row r="2" spans="2:27" x14ac:dyDescent="0.3">
      <c r="C2" s="7" t="str">
        <f>Inputs!C2</f>
        <v>2025-26</v>
      </c>
      <c r="D2" s="7" t="str">
        <f>Inputs!D2</f>
        <v>2026-27</v>
      </c>
      <c r="E2" s="7" t="str">
        <f>Inputs!E2</f>
        <v>2027-28</v>
      </c>
      <c r="F2" s="7" t="str">
        <f>Inputs!F2</f>
        <v>2028-29</v>
      </c>
      <c r="G2" s="7" t="str">
        <f>Inputs!G2</f>
        <v>2029-30</v>
      </c>
      <c r="H2" s="7" t="str">
        <f>Inputs!H2</f>
        <v>2030-31</v>
      </c>
      <c r="I2" s="7" t="str">
        <f>Inputs!I2</f>
        <v>2031-32</v>
      </c>
      <c r="J2" s="7" t="str">
        <f>Inputs!J2</f>
        <v>2032-33</v>
      </c>
      <c r="K2" s="7" t="str">
        <f>Inputs!K2</f>
        <v>2033-34</v>
      </c>
      <c r="L2" s="7" t="str">
        <f>Inputs!L2</f>
        <v>2034-35</v>
      </c>
      <c r="M2" s="7" t="str">
        <f>Inputs!M2</f>
        <v>2035-36</v>
      </c>
      <c r="N2" s="7" t="str">
        <f>Inputs!N2</f>
        <v>2036-37</v>
      </c>
      <c r="O2" s="7" t="str">
        <f>Inputs!O2</f>
        <v>2037-38</v>
      </c>
      <c r="P2" s="7" t="str">
        <f>Inputs!P2</f>
        <v>2038-39</v>
      </c>
      <c r="Q2" s="7" t="str">
        <f>Inputs!Q2</f>
        <v>2039-40</v>
      </c>
      <c r="R2" s="7" t="str">
        <f>Inputs!R2</f>
        <v>2040-41</v>
      </c>
      <c r="S2" s="7" t="str">
        <f>Inputs!S2</f>
        <v>2041-42</v>
      </c>
      <c r="T2" s="7" t="str">
        <f>Inputs!T2</f>
        <v>2042-43</v>
      </c>
      <c r="U2" s="7" t="str">
        <f>Inputs!U2</f>
        <v>2043-44</v>
      </c>
      <c r="V2" s="7" t="str">
        <f>Inputs!V2</f>
        <v>2044-45</v>
      </c>
      <c r="W2" s="7" t="str">
        <f>Inputs!W2</f>
        <v>2045-46</v>
      </c>
      <c r="X2" s="7" t="str">
        <f>Inputs!X2</f>
        <v>2046-47</v>
      </c>
      <c r="Y2" s="7" t="str">
        <f>Inputs!Y2</f>
        <v>2047-48</v>
      </c>
      <c r="Z2" s="7" t="str">
        <f>Inputs!Z2</f>
        <v>2048-49</v>
      </c>
      <c r="AA2" s="7" t="str">
        <f>Inputs!AA2</f>
        <v>2049-50</v>
      </c>
    </row>
    <row r="3" spans="2:27" x14ac:dyDescent="0.3">
      <c r="B3" t="s">
        <v>8</v>
      </c>
      <c r="C3" s="3">
        <f>Calculations!C3</f>
        <v>2.1219999999999999</v>
      </c>
      <c r="D3" s="3">
        <f>Calculations!D3</f>
        <v>2.1219999999999999</v>
      </c>
      <c r="E3" s="3">
        <f>Calculations!E3</f>
        <v>2.1219999999999999</v>
      </c>
      <c r="F3" s="3">
        <f>Calculations!F3</f>
        <v>2.1219999999999999</v>
      </c>
      <c r="G3" s="3">
        <f>Calculations!G3</f>
        <v>2.1219999999999999</v>
      </c>
      <c r="H3" s="3">
        <f>Calculations!H3</f>
        <v>2.1219999999999999</v>
      </c>
      <c r="I3" s="3">
        <f>Calculations!I3</f>
        <v>2.1219999999999999</v>
      </c>
      <c r="J3" s="3">
        <f>Calculations!J3</f>
        <v>2.1219999999999999</v>
      </c>
      <c r="K3" s="3">
        <f>Calculations!K3</f>
        <v>2.1219999999999999</v>
      </c>
      <c r="L3" s="3">
        <f>Calculations!L3</f>
        <v>2.1219999999999999</v>
      </c>
      <c r="M3" s="3">
        <f>Calculations!M3</f>
        <v>2.1219999999999999</v>
      </c>
      <c r="N3" s="3">
        <f>Calculations!N3</f>
        <v>2.1219999999999999</v>
      </c>
      <c r="O3" s="3">
        <f>Calculations!O3</f>
        <v>2.1219999999999999</v>
      </c>
      <c r="P3" s="3">
        <f>Calculations!P3</f>
        <v>2.1219999999999999</v>
      </c>
      <c r="Q3" s="3">
        <f>Calculations!Q3</f>
        <v>2.1219999999999999</v>
      </c>
      <c r="R3" s="3">
        <f>Calculations!R3</f>
        <v>2.1219999999999999</v>
      </c>
      <c r="S3" s="3">
        <f>Calculations!S3</f>
        <v>2.1219999999999999</v>
      </c>
      <c r="T3" s="3">
        <f>Calculations!T3</f>
        <v>2.1219999999999999</v>
      </c>
      <c r="U3" s="3">
        <f>Calculations!U3</f>
        <v>2.1219999999999999</v>
      </c>
      <c r="V3" s="3">
        <f>Calculations!V3</f>
        <v>2.1219999999999999</v>
      </c>
      <c r="W3" s="3">
        <f>Calculations!W3</f>
        <v>2.1219999999999999</v>
      </c>
      <c r="X3" s="3">
        <f>Calculations!X3</f>
        <v>2.1219999999999999</v>
      </c>
      <c r="Y3" s="3">
        <f>Calculations!Y3</f>
        <v>2.1219999999999999</v>
      </c>
      <c r="Z3" s="3">
        <f>Calculations!Z3</f>
        <v>2.1219999999999999</v>
      </c>
      <c r="AA3" s="3">
        <f>Calculations!AA3</f>
        <v>2.1219999999999999</v>
      </c>
    </row>
    <row r="4" spans="2:27" x14ac:dyDescent="0.3">
      <c r="B4" t="s">
        <v>3</v>
      </c>
      <c r="C4" s="3">
        <f>-Calculations!C7</f>
        <v>0.31764363636363629</v>
      </c>
      <c r="D4" s="3">
        <f>-Calculations!D7</f>
        <v>0.80074102479338838</v>
      </c>
      <c r="E4" s="3">
        <f>-Calculations!E7</f>
        <v>1.3723457334335085</v>
      </c>
      <c r="F4" s="3">
        <f>-Calculations!F7</f>
        <v>2.042012174643808</v>
      </c>
      <c r="G4" s="3">
        <f>-Calculations!G7</f>
        <v>2.4537755896502849</v>
      </c>
      <c r="H4" s="3">
        <f>-Calculations!H7</f>
        <v>2.7783686152930063</v>
      </c>
      <c r="I4" s="3">
        <f>-Calculations!I7</f>
        <v>3.3879690404694975</v>
      </c>
      <c r="J4" s="3">
        <f>-Calculations!J7</f>
        <v>3.9792197760973251</v>
      </c>
      <c r="K4" s="3">
        <f>-Calculations!K7</f>
        <v>4.6177894392591918</v>
      </c>
      <c r="L4" s="3">
        <f>-Calculations!L7</f>
        <v>5.2992941994544802</v>
      </c>
      <c r="M4" s="3">
        <f>-Calculations!M7</f>
        <v>5.7082265932051097</v>
      </c>
      <c r="N4" s="3">
        <f>-Calculations!N7</f>
        <v>6.1097238525239099</v>
      </c>
      <c r="O4" s="3">
        <f>-Calculations!O7</f>
        <v>6.5039211616732766</v>
      </c>
      <c r="P4" s="3">
        <f>-Calculations!P7</f>
        <v>6.8909512470199283</v>
      </c>
      <c r="Q4" s="3">
        <f>-Calculations!Q7</f>
        <v>7.2709444217239136</v>
      </c>
      <c r="R4" s="3">
        <f>-Calculations!R7</f>
        <v>7.6785136664126172</v>
      </c>
      <c r="S4" s="3">
        <f>-Calculations!S7</f>
        <v>8.0786725611978891</v>
      </c>
      <c r="T4" s="3">
        <f>-Calculations!T7</f>
        <v>8.4715558397143393</v>
      </c>
      <c r="U4" s="3">
        <f>-Calculations!U7</f>
        <v>8.8572957858941272</v>
      </c>
      <c r="V4" s="3">
        <f>-Calculations!V7</f>
        <v>9.2360222785070079</v>
      </c>
      <c r="W4" s="3">
        <f>-Calculations!W7</f>
        <v>9.5038681397368912</v>
      </c>
      <c r="X4" s="3">
        <f>-Calculations!X7</f>
        <v>9.7668440762171382</v>
      </c>
      <c r="Y4" s="3">
        <f>-Calculations!Y7</f>
        <v>10.025038632034107</v>
      </c>
      <c r="Z4" s="3">
        <f>-Calculations!Z7</f>
        <v>10.278538741381679</v>
      </c>
      <c r="AA4" s="3">
        <f>-Calculations!AA7</f>
        <v>10.527429757832021</v>
      </c>
    </row>
    <row r="5" spans="2:27" x14ac:dyDescent="0.3">
      <c r="B5" t="s">
        <v>13</v>
      </c>
      <c r="C5" s="3">
        <f>Calculations!C12</f>
        <v>0.31646835490909087</v>
      </c>
      <c r="D5" s="3">
        <f>Calculations!D12</f>
        <v>1.1142466379107439</v>
      </c>
      <c r="E5" s="3">
        <f>Calculations!E12</f>
        <v>2.1650463372214577</v>
      </c>
      <c r="F5" s="3">
        <f>Calculations!F12</f>
        <v>3.4017247838174312</v>
      </c>
      <c r="G5" s="3">
        <f>Calculations!G12</f>
        <v>4.4791533495662055</v>
      </c>
      <c r="H5" s="3">
        <f>Calculations!H12</f>
        <v>5.2127852713850009</v>
      </c>
      <c r="I5" s="3">
        <f>Calculations!I12</f>
        <v>6.1435222064361836</v>
      </c>
      <c r="J5" s="3">
        <f>Calculations!J12</f>
        <v>7.3399302179455255</v>
      </c>
      <c r="K5" s="3">
        <f>Calculations!K12</f>
        <v>8.565200281259699</v>
      </c>
      <c r="L5" s="3">
        <f>Calculations!L12</f>
        <v>9.880390429250431</v>
      </c>
      <c r="M5" s="3">
        <f>Calculations!M12</f>
        <v>10.966792965726748</v>
      </c>
      <c r="N5" s="3">
        <f>Calculations!N12</f>
        <v>11.774224029079823</v>
      </c>
      <c r="O5" s="3">
        <f>Calculations!O12</f>
        <v>12.566974527644657</v>
      </c>
      <c r="P5" s="3">
        <f>Calculations!P12</f>
        <v>13.345311380781043</v>
      </c>
      <c r="Q5" s="3">
        <f>Calculations!Q12</f>
        <v>14.10949665476949</v>
      </c>
      <c r="R5" s="3">
        <f>Calculations!R12</f>
        <v>14.894145093210426</v>
      </c>
      <c r="S5" s="3">
        <f>Calculations!S12</f>
        <v>15.69888463856835</v>
      </c>
      <c r="T5" s="3">
        <f>Calculations!T12</f>
        <v>16.488992555828858</v>
      </c>
      <c r="U5" s="3">
        <f>Calculations!U12</f>
        <v>17.264734874593717</v>
      </c>
      <c r="V5" s="3">
        <f>Calculations!V12</f>
        <v>18.026372787562853</v>
      </c>
      <c r="W5" s="3">
        <f>Calculations!W12</f>
        <v>18.670552823696401</v>
      </c>
      <c r="X5" s="3">
        <f>Calculations!X12</f>
        <v>19.199410580755</v>
      </c>
      <c r="Y5" s="3">
        <f>Calculations!Y12</f>
        <v>19.718652742230717</v>
      </c>
      <c r="Z5" s="3">
        <f>Calculations!Z12</f>
        <v>20.228454137134147</v>
      </c>
      <c r="AA5" s="3">
        <f>Calculations!AA12</f>
        <v>20.728986415766609</v>
      </c>
    </row>
    <row r="6" spans="2:27" x14ac:dyDescent="0.3">
      <c r="B6" t="s">
        <v>15</v>
      </c>
      <c r="C6" s="3">
        <f>Calculations!C14</f>
        <v>5.8405135418181785E-2</v>
      </c>
      <c r="D6" s="3">
        <f>Calculations!D14</f>
        <v>0.20563738764694209</v>
      </c>
      <c r="E6" s="3">
        <f>Calculations!E14</f>
        <v>0.39956546223517947</v>
      </c>
      <c r="F6" s="3">
        <f>Calculations!F14</f>
        <v>0.62779798855817603</v>
      </c>
      <c r="G6" s="3">
        <f>Calculations!G14</f>
        <v>0.82664049622075475</v>
      </c>
      <c r="H6" s="3">
        <f>Calculations!H14</f>
        <v>0.96203435496292256</v>
      </c>
      <c r="I6" s="3">
        <f>Calculations!I14</f>
        <v>1.1338045047650516</v>
      </c>
      <c r="J6" s="3">
        <f>Calculations!J14</f>
        <v>1.3546050077021412</v>
      </c>
      <c r="K6" s="3">
        <f>Calculations!K14</f>
        <v>1.5807320844276025</v>
      </c>
      <c r="L6" s="3">
        <f>Calculations!L14</f>
        <v>1.8234541686502823</v>
      </c>
      <c r="M6" s="3">
        <f>Calculations!M14</f>
        <v>2.023952848146318</v>
      </c>
      <c r="N6" s="3">
        <f>Calculations!N14</f>
        <v>2.1729665484561944</v>
      </c>
      <c r="O6" s="3">
        <f>Calculations!O14</f>
        <v>2.3192709087604362</v>
      </c>
      <c r="P6" s="3">
        <f>Calculations!P14</f>
        <v>2.4629151897864192</v>
      </c>
      <c r="Q6" s="3">
        <f>Calculations!Q14</f>
        <v>2.6039477566119293</v>
      </c>
      <c r="R6" s="3">
        <f>Calculations!R14</f>
        <v>2.7487568586656632</v>
      </c>
      <c r="S6" s="3">
        <f>Calculations!S14</f>
        <v>2.8972738316707431</v>
      </c>
      <c r="T6" s="3">
        <f>Calculations!T14</f>
        <v>3.0430904960757315</v>
      </c>
      <c r="U6" s="3">
        <f>Calculations!U14</f>
        <v>3.1862559484006283</v>
      </c>
      <c r="V6" s="3">
        <f>Calculations!V14</f>
        <v>3.3268183925014356</v>
      </c>
      <c r="W6" s="3">
        <f>Calculations!W14</f>
        <v>3.4457036512025052</v>
      </c>
      <c r="X6" s="3">
        <f>Calculations!X14</f>
        <v>3.5433058551474663</v>
      </c>
      <c r="Y6" s="3">
        <f>Calculations!Y14</f>
        <v>3.6391334735661554</v>
      </c>
      <c r="Z6" s="3">
        <f>Calculations!Z14</f>
        <v>3.7332187716499594</v>
      </c>
      <c r="AA6" s="3">
        <f>Calculations!AA14</f>
        <v>3.8255934279504218</v>
      </c>
    </row>
    <row r="7" spans="2:27" x14ac:dyDescent="0.3">
      <c r="B7" t="s">
        <v>18</v>
      </c>
      <c r="C7" s="3">
        <f>Calculations!C17-Calculations!C16</f>
        <v>2.8145171266908964E-2</v>
      </c>
      <c r="D7" s="3">
        <f>Calculations!D17-Calculations!D16</f>
        <v>4.242625050351112E-2</v>
      </c>
      <c r="E7" s="3">
        <f>Calculations!E17-Calculations!E16</f>
        <v>6.0589575328901191E-2</v>
      </c>
      <c r="F7" s="3">
        <f>Calculations!F17-Calculations!F16</f>
        <v>8.1935349470194652E-2</v>
      </c>
      <c r="G7" s="3">
        <f>Calculations!G17-Calculations!G16</f>
        <v>9.8815694354373207E-2</v>
      </c>
      <c r="H7" s="3">
        <f>Calculations!H17-Calculations!H16</f>
        <v>0.11075188241640888</v>
      </c>
      <c r="I7" s="3">
        <f>Calculations!I17-Calculations!I16</f>
        <v>0.12787295751670769</v>
      </c>
      <c r="J7" s="3">
        <f>Calculations!J17-Calculations!J16</f>
        <v>0.14795755001745015</v>
      </c>
      <c r="K7" s="3">
        <f>Calculations!K17-Calculations!K16</f>
        <v>0.16885721804946385</v>
      </c>
      <c r="L7" s="3">
        <f>Calculations!L17-Calculations!L16</f>
        <v>0.19125138797355135</v>
      </c>
      <c r="M7" s="3">
        <f>Calculations!M17-Calculations!M16</f>
        <v>0.20820972407078031</v>
      </c>
      <c r="N7" s="3">
        <f>Calculations!N17-Calculations!N16</f>
        <v>0.22178914430060104</v>
      </c>
      <c r="O7" s="3">
        <f>Calculations!O17-Calculations!O16</f>
        <v>0.23512166598078466</v>
      </c>
      <c r="P7" s="3">
        <f>Calculations!P17-Calculations!P16</f>
        <v>0.24821177817587525</v>
      </c>
      <c r="Q7" s="3">
        <f>Calculations!Q17-Calculations!Q16</f>
        <v>0.26106388833105498</v>
      </c>
      <c r="R7" s="3">
        <f>Calculations!R17-Calculations!R16</f>
        <v>0.27443415618288824</v>
      </c>
      <c r="S7" s="3">
        <f>Calculations!S17-Calculations!S16</f>
        <v>0.28796831031436909</v>
      </c>
      <c r="T7" s="3">
        <f>Calculations!T17-Calculations!T16</f>
        <v>0.30125638891619033</v>
      </c>
      <c r="U7" s="3">
        <f>Calculations!U17-Calculations!U16</f>
        <v>0.3143028660888838</v>
      </c>
      <c r="V7" s="3">
        <f>Calculations!V17-Calculations!V16</f>
        <v>0.32711213458571109</v>
      </c>
      <c r="W7" s="3">
        <f>Calculations!W17-Calculations!W16</f>
        <v>0.33742124614635571</v>
      </c>
      <c r="X7" s="3">
        <f>Calculations!X17-Calculations!X16</f>
        <v>0.34631560512119819</v>
      </c>
      <c r="Y7" s="3">
        <f>Calculations!Y17-Calculations!Y16</f>
        <v>0.35504824847831173</v>
      </c>
      <c r="Z7" s="3">
        <f>Calculations!Z17-Calculations!Z16</f>
        <v>0.36362211650165932</v>
      </c>
      <c r="AA7" s="3">
        <f>Calculations!AA17-Calculations!AA16</f>
        <v>0.37204009601548904</v>
      </c>
    </row>
    <row r="8" spans="2:27" x14ac:dyDescent="0.3">
      <c r="B8" t="s">
        <v>22</v>
      </c>
      <c r="C8" s="3">
        <f>SUM(C3:C7)</f>
        <v>2.8426622979578178</v>
      </c>
      <c r="D8" s="3">
        <f t="shared" ref="D8:G8" si="0">SUM(D3:D7)</f>
        <v>4.285051300854585</v>
      </c>
      <c r="E8" s="3">
        <f t="shared" si="0"/>
        <v>6.1195471082190478</v>
      </c>
      <c r="F8" s="3">
        <f t="shared" si="0"/>
        <v>8.2754702964896101</v>
      </c>
      <c r="G8" s="3">
        <f t="shared" si="0"/>
        <v>9.9803851297916175</v>
      </c>
      <c r="H8" s="3">
        <f t="shared" ref="H8" si="1">SUM(H3:H7)</f>
        <v>11.185940124057337</v>
      </c>
      <c r="I8" s="3">
        <f t="shared" ref="I8" si="2">SUM(I3:I7)</f>
        <v>12.915168709187441</v>
      </c>
      <c r="J8" s="3">
        <f t="shared" ref="J8" si="3">SUM(J3:J7)</f>
        <v>14.943712551762442</v>
      </c>
      <c r="K8" s="3">
        <f t="shared" ref="K8" si="4">SUM(K3:K7)</f>
        <v>17.054579022995956</v>
      </c>
      <c r="L8" s="3">
        <f t="shared" ref="L8:AA8" si="5">SUM(L3:L7)</f>
        <v>19.316390185328746</v>
      </c>
      <c r="M8" s="3">
        <f t="shared" si="5"/>
        <v>21.029182131148957</v>
      </c>
      <c r="N8" s="3">
        <f t="shared" si="5"/>
        <v>22.400703574360527</v>
      </c>
      <c r="O8" s="3">
        <f t="shared" si="5"/>
        <v>23.747288264059154</v>
      </c>
      <c r="P8" s="3">
        <f t="shared" si="5"/>
        <v>25.069389595763262</v>
      </c>
      <c r="Q8" s="3">
        <f t="shared" si="5"/>
        <v>26.36745272143639</v>
      </c>
      <c r="R8" s="3">
        <f t="shared" si="5"/>
        <v>27.717849774471592</v>
      </c>
      <c r="S8" s="3">
        <f t="shared" si="5"/>
        <v>29.084799341751349</v>
      </c>
      <c r="T8" s="3">
        <f t="shared" si="5"/>
        <v>30.42689528053512</v>
      </c>
      <c r="U8" s="3">
        <f t="shared" si="5"/>
        <v>31.744589474977357</v>
      </c>
      <c r="V8" s="3">
        <f t="shared" si="5"/>
        <v>33.038325593157005</v>
      </c>
      <c r="W8" s="3">
        <f t="shared" si="5"/>
        <v>34.079545860782154</v>
      </c>
      <c r="X8" s="3">
        <f t="shared" si="5"/>
        <v>34.977876117240804</v>
      </c>
      <c r="Y8" s="3">
        <f t="shared" si="5"/>
        <v>35.859873096309293</v>
      </c>
      <c r="Z8" s="3">
        <f t="shared" si="5"/>
        <v>36.725833766667442</v>
      </c>
      <c r="AA8" s="3">
        <f t="shared" si="5"/>
        <v>37.576049697564542</v>
      </c>
    </row>
    <row r="9" spans="2:27" x14ac:dyDescent="0.3">
      <c r="B9" t="s">
        <v>20</v>
      </c>
      <c r="C9" s="3">
        <f>Calculations!C18</f>
        <v>2.2509879754150766</v>
      </c>
      <c r="D9" s="3">
        <f>Calculations!D18</f>
        <v>3.3972590893866963</v>
      </c>
      <c r="E9" s="3">
        <f>Calculations!E18</f>
        <v>4.8574808729479662</v>
      </c>
      <c r="F9" s="3">
        <f>Calculations!F18</f>
        <v>6.5765510503882476</v>
      </c>
      <c r="G9" s="3">
        <f>Calculations!G18</f>
        <v>7.940742490569483</v>
      </c>
      <c r="H9" s="3">
        <f>Calculations!H18</f>
        <v>8.9088240136845975</v>
      </c>
      <c r="I9" s="3">
        <f>Calculations!I18</f>
        <v>10.296320454517016</v>
      </c>
      <c r="J9" s="3">
        <f>Calculations!J18</f>
        <v>11.925443788959807</v>
      </c>
      <c r="K9" s="3">
        <f>Calculations!K18</f>
        <v>13.62357621651279</v>
      </c>
      <c r="L9" s="3">
        <f>Calculations!L18</f>
        <v>15.445791530617832</v>
      </c>
      <c r="M9" s="3">
        <f>Calculations!M18</f>
        <v>16.832191341181691</v>
      </c>
      <c r="N9" s="3">
        <f>Calculations!N18</f>
        <v>17.947915392791753</v>
      </c>
      <c r="O9" s="3">
        <f>Calculations!O18</f>
        <v>19.0458542284568</v>
      </c>
      <c r="P9" s="3">
        <f>Calculations!P18</f>
        <v>20.126315159128833</v>
      </c>
      <c r="Q9" s="3">
        <f>Calculations!Q18</f>
        <v>21.189600211416703</v>
      </c>
      <c r="R9" s="3">
        <f>Calculations!R18</f>
        <v>22.297090728018322</v>
      </c>
      <c r="S9" s="3">
        <f>Calculations!S18</f>
        <v>23.42010370287975</v>
      </c>
      <c r="T9" s="3">
        <f>Calculations!T18</f>
        <v>24.525307377508938</v>
      </c>
      <c r="U9" s="3">
        <f>Calculations!U18</f>
        <v>25.613009578392816</v>
      </c>
      <c r="V9" s="3">
        <f>Calculations!V18</f>
        <v>26.683512838909273</v>
      </c>
      <c r="W9" s="3">
        <f>Calculations!W18</f>
        <v>27.551982286548938</v>
      </c>
      <c r="X9" s="3">
        <f>Calculations!X18</f>
        <v>28.306525473294116</v>
      </c>
      <c r="Y9" s="3">
        <f>Calculations!Y18</f>
        <v>29.049318954509342</v>
      </c>
      <c r="Z9" s="3">
        <f>Calculations!Z18</f>
        <v>29.780566053567021</v>
      </c>
      <c r="AA9" s="3">
        <f>Calculations!AA18</f>
        <v>30.500466597905991</v>
      </c>
    </row>
    <row r="10" spans="2:27" x14ac:dyDescent="0.3">
      <c r="B10" t="s">
        <v>23</v>
      </c>
      <c r="C10" s="3">
        <f>Calculations!C19</f>
        <v>691.73174585813672</v>
      </c>
      <c r="D10" s="3">
        <f>Calculations!D19</f>
        <v>700.23174585813672</v>
      </c>
      <c r="E10" s="3">
        <f>Calculations!E19</f>
        <v>709.78049585813676</v>
      </c>
      <c r="F10" s="3">
        <f>Calculations!F19</f>
        <v>719.04299585813681</v>
      </c>
      <c r="G10" s="3">
        <f>Calculations!G19</f>
        <v>727.21174585813674</v>
      </c>
      <c r="H10" s="3">
        <f>Calculations!H19</f>
        <v>733.49274585813669</v>
      </c>
      <c r="I10" s="3">
        <f>Calculations!I19</f>
        <v>739.77374585813664</v>
      </c>
      <c r="J10" s="3">
        <f>Calculations!J19</f>
        <v>746.05474585813658</v>
      </c>
      <c r="K10" s="3">
        <f>Calculations!K19</f>
        <v>752.33574585813653</v>
      </c>
      <c r="L10" s="3">
        <f>Calculations!L19</f>
        <v>758.61674585813648</v>
      </c>
      <c r="M10" s="3">
        <f>Calculations!M19</f>
        <v>764.89774585813643</v>
      </c>
      <c r="N10" s="3">
        <f>Calculations!N19</f>
        <v>771.17874585813638</v>
      </c>
      <c r="O10" s="3">
        <f>Calculations!O19</f>
        <v>777.45974585813633</v>
      </c>
      <c r="P10" s="3">
        <f>Calculations!P19</f>
        <v>783.74074585813628</v>
      </c>
      <c r="Q10" s="3">
        <f>Calculations!Q19</f>
        <v>790.02174585813623</v>
      </c>
      <c r="R10" s="3">
        <f>Calculations!R19</f>
        <v>796.30274585813618</v>
      </c>
      <c r="S10" s="3">
        <f>Calculations!S19</f>
        <v>802.58374585813613</v>
      </c>
      <c r="T10" s="3">
        <f>Calculations!T19</f>
        <v>808.86474585813608</v>
      </c>
      <c r="U10" s="3">
        <f>Calculations!U19</f>
        <v>815.14574585813602</v>
      </c>
      <c r="V10" s="3">
        <f>Calculations!V19</f>
        <v>821.42674585813597</v>
      </c>
      <c r="W10" s="3">
        <f>Calculations!W19</f>
        <v>827.70774585813592</v>
      </c>
      <c r="X10" s="3">
        <f>Calculations!X19</f>
        <v>833.98874585813587</v>
      </c>
      <c r="Y10" s="3">
        <f>Calculations!Y19</f>
        <v>840.26974585813582</v>
      </c>
      <c r="Z10" s="3">
        <f>Calculations!Z19</f>
        <v>846.55074585813577</v>
      </c>
      <c r="AA10" s="3">
        <f>Calculations!AA19</f>
        <v>852.83174585813572</v>
      </c>
    </row>
    <row r="11" spans="2:27" x14ac:dyDescent="0.3">
      <c r="B11" t="s">
        <v>24</v>
      </c>
      <c r="C11" s="2">
        <f>C9/C10*1000</f>
        <v>3.2541342635974937</v>
      </c>
      <c r="D11" s="2">
        <f t="shared" ref="D11:G11" si="6">D9/D10*1000</f>
        <v>4.8516210661419557</v>
      </c>
      <c r="E11" s="2">
        <f t="shared" si="6"/>
        <v>6.843638140655286</v>
      </c>
      <c r="F11" s="2">
        <f t="shared" si="6"/>
        <v>9.1462556318200541</v>
      </c>
      <c r="G11" s="2">
        <f t="shared" si="6"/>
        <v>10.919436513225062</v>
      </c>
      <c r="H11" s="2">
        <f t="shared" ref="H11" si="7">H9/H10*1000</f>
        <v>12.145756129137826</v>
      </c>
      <c r="I11" s="2">
        <f t="shared" ref="I11" si="8">I9/I10*1000</f>
        <v>13.918202034289951</v>
      </c>
      <c r="J11" s="2">
        <f t="shared" ref="J11" si="9">J9/J10*1000</f>
        <v>15.984676533680878</v>
      </c>
      <c r="K11" s="2">
        <f t="shared" ref="K11" si="10">K9/K10*1000</f>
        <v>18.108372879416134</v>
      </c>
      <c r="L11" s="2">
        <f t="shared" ref="L11:AA11" si="11">L9/L10*1000</f>
        <v>20.360467409858941</v>
      </c>
      <c r="M11" s="2">
        <f t="shared" si="11"/>
        <v>22.005805916315921</v>
      </c>
      <c r="N11" s="2">
        <f t="shared" si="11"/>
        <v>23.273353277935641</v>
      </c>
      <c r="O11" s="2">
        <f t="shared" si="11"/>
        <v>24.49754386631885</v>
      </c>
      <c r="P11" s="2">
        <f t="shared" si="11"/>
        <v>25.679812189797602</v>
      </c>
      <c r="Q11" s="2">
        <f t="shared" si="11"/>
        <v>26.821540448105221</v>
      </c>
      <c r="R11" s="2">
        <f t="shared" si="11"/>
        <v>28.000770867604945</v>
      </c>
      <c r="S11" s="2">
        <f t="shared" si="11"/>
        <v>29.18088464131376</v>
      </c>
      <c r="T11" s="2">
        <f t="shared" si="11"/>
        <v>30.320653116720635</v>
      </c>
      <c r="U11" s="2">
        <f t="shared" si="11"/>
        <v>31.421386553921092</v>
      </c>
      <c r="V11" s="2">
        <f t="shared" si="11"/>
        <v>32.484348693848879</v>
      </c>
      <c r="W11" s="2">
        <f t="shared" si="11"/>
        <v>33.287090068227023</v>
      </c>
      <c r="X11" s="2">
        <f t="shared" si="11"/>
        <v>33.941136033158351</v>
      </c>
      <c r="Y11" s="2">
        <f t="shared" si="11"/>
        <v>34.571420782075606</v>
      </c>
      <c r="Z11" s="2">
        <f t="shared" si="11"/>
        <v>35.178713384014458</v>
      </c>
      <c r="AA11" s="2">
        <f t="shared" si="11"/>
        <v>35.763756152411794</v>
      </c>
    </row>
    <row r="12" spans="2:27" x14ac:dyDescent="0.3">
      <c r="B12" s="12" t="s">
        <v>51</v>
      </c>
      <c r="C12" s="13">
        <f>C11</f>
        <v>3.2541342635974937</v>
      </c>
      <c r="D12" s="13">
        <f>D11-C11</f>
        <v>1.597486802544462</v>
      </c>
      <c r="E12" s="13">
        <f t="shared" ref="E12:AA12" si="12">E11-D11</f>
        <v>1.9920170745133303</v>
      </c>
      <c r="F12" s="13">
        <f t="shared" si="12"/>
        <v>2.3026174911647681</v>
      </c>
      <c r="G12" s="13">
        <f t="shared" si="12"/>
        <v>1.7731808814050076</v>
      </c>
      <c r="H12" s="13">
        <f t="shared" si="12"/>
        <v>1.2263196159127645</v>
      </c>
      <c r="I12" s="13">
        <f t="shared" si="12"/>
        <v>1.7724459051521251</v>
      </c>
      <c r="J12" s="13">
        <f t="shared" si="12"/>
        <v>2.0664744993909263</v>
      </c>
      <c r="K12" s="13">
        <f t="shared" si="12"/>
        <v>2.1236963457352562</v>
      </c>
      <c r="L12" s="13">
        <f t="shared" si="12"/>
        <v>2.2520945304428075</v>
      </c>
      <c r="M12" s="13">
        <f t="shared" si="12"/>
        <v>1.6453385064569801</v>
      </c>
      <c r="N12" s="13">
        <f t="shared" si="12"/>
        <v>1.2675473616197195</v>
      </c>
      <c r="O12" s="13">
        <f t="shared" si="12"/>
        <v>1.2241905883832089</v>
      </c>
      <c r="P12" s="13">
        <f t="shared" si="12"/>
        <v>1.1822683234787519</v>
      </c>
      <c r="Q12" s="13">
        <f t="shared" si="12"/>
        <v>1.1417282583076194</v>
      </c>
      <c r="R12" s="13">
        <f t="shared" si="12"/>
        <v>1.1792304194997243</v>
      </c>
      <c r="S12" s="13">
        <f t="shared" si="12"/>
        <v>1.1801137737088148</v>
      </c>
      <c r="T12" s="13">
        <f t="shared" si="12"/>
        <v>1.1397684754068749</v>
      </c>
      <c r="U12" s="13">
        <f t="shared" si="12"/>
        <v>1.1007334372004571</v>
      </c>
      <c r="V12" s="13">
        <f t="shared" si="12"/>
        <v>1.0629621399277873</v>
      </c>
      <c r="W12" s="13">
        <f t="shared" si="12"/>
        <v>0.80274137437814375</v>
      </c>
      <c r="X12" s="13">
        <f t="shared" si="12"/>
        <v>0.65404596493132772</v>
      </c>
      <c r="Y12" s="13">
        <f t="shared" si="12"/>
        <v>0.63028474891725494</v>
      </c>
      <c r="Z12" s="13">
        <f t="shared" si="12"/>
        <v>0.60729260193885182</v>
      </c>
      <c r="AA12" s="13">
        <f t="shared" si="12"/>
        <v>0.58504276839733649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Inputs</vt:lpstr>
      <vt:lpstr>Calculations</vt:lpstr>
      <vt:lpstr>Outputs</vt:lpstr>
    </vt:vector>
  </TitlesOfParts>
  <Company>South Staffordshire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Saynor</dc:creator>
  <cp:lastModifiedBy>Philip Saynor</cp:lastModifiedBy>
  <dcterms:created xsi:type="dcterms:W3CDTF">2022-10-10T11:59:35Z</dcterms:created>
  <dcterms:modified xsi:type="dcterms:W3CDTF">2023-09-30T16:46:48Z</dcterms:modified>
</cp:coreProperties>
</file>